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las Eklund\Downloads\"/>
    </mc:Choice>
  </mc:AlternateContent>
  <xr:revisionPtr revIDLastSave="0" documentId="8_{9D66BE47-BBF1-4D01-8AD0-6CB506986BE7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Total" sheetId="1" r:id="rId1"/>
    <sheet name="Innebandy" sheetId="2" r:id="rId2"/>
    <sheet name="Fotboll" sheetId="3" r:id="rId3"/>
    <sheet name="Gymnastik" sheetId="4" r:id="rId4"/>
    <sheet name="Gemensamma" sheetId="5" r:id="rId5"/>
    <sheet name="Blad1" sheetId="6" state="hidden" r:id="rId6"/>
    <sheet name="Blad2" sheetId="7" state="hidden" r:id="rId7"/>
    <sheet name="Blad3" sheetId="8" state="hidden" r:id="rId8"/>
    <sheet name="Blad4" sheetId="9" state="hidden" r:id="rId9"/>
    <sheet name="Blad5" sheetId="10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E3" i="5"/>
  <c r="F3" i="5"/>
  <c r="G3" i="5"/>
  <c r="G23" i="5" s="1"/>
  <c r="D4" i="5"/>
  <c r="E4" i="5"/>
  <c r="E24" i="5" s="1"/>
  <c r="F4" i="5"/>
  <c r="G4" i="5"/>
  <c r="C4" i="5"/>
  <c r="C5" i="5"/>
  <c r="C6" i="5"/>
  <c r="C17" i="5" s="1"/>
  <c r="C7" i="5"/>
  <c r="C8" i="5"/>
  <c r="C9" i="5"/>
  <c r="C10" i="5"/>
  <c r="C11" i="5"/>
  <c r="C12" i="5"/>
  <c r="C13" i="5"/>
  <c r="C14" i="5"/>
  <c r="C15" i="5"/>
  <c r="C16" i="5"/>
  <c r="C23" i="5"/>
  <c r="C24" i="5"/>
  <c r="C25" i="5"/>
  <c r="C26" i="5"/>
  <c r="C27" i="5"/>
  <c r="C28" i="5"/>
  <c r="C29" i="5"/>
  <c r="C30" i="5"/>
  <c r="C3" i="5"/>
  <c r="D3" i="4"/>
  <c r="E3" i="4"/>
  <c r="F3" i="4"/>
  <c r="G3" i="4"/>
  <c r="D4" i="4"/>
  <c r="E4" i="4"/>
  <c r="F4" i="4"/>
  <c r="F24" i="4" s="1"/>
  <c r="G4" i="4"/>
  <c r="G24" i="4" s="1"/>
  <c r="C4" i="4"/>
  <c r="C24" i="4" s="1"/>
  <c r="C3" i="4"/>
  <c r="C23" i="4" s="1"/>
  <c r="G3" i="3"/>
  <c r="G23" i="3" s="1"/>
  <c r="G4" i="3"/>
  <c r="G24" i="3" s="1"/>
  <c r="D3" i="3"/>
  <c r="D23" i="3" s="1"/>
  <c r="E3" i="3"/>
  <c r="E23" i="3" s="1"/>
  <c r="F3" i="3"/>
  <c r="F23" i="3" s="1"/>
  <c r="D4" i="3"/>
  <c r="D24" i="3" s="1"/>
  <c r="E4" i="3"/>
  <c r="F4" i="3"/>
  <c r="C4" i="3"/>
  <c r="C24" i="3" s="1"/>
  <c r="C3" i="3"/>
  <c r="C23" i="3" s="1"/>
  <c r="D23" i="2"/>
  <c r="E23" i="2"/>
  <c r="F23" i="2"/>
  <c r="G23" i="2"/>
  <c r="D24" i="2"/>
  <c r="E24" i="2"/>
  <c r="F24" i="2"/>
  <c r="G24" i="2"/>
  <c r="C24" i="2"/>
  <c r="C23" i="2"/>
  <c r="D3" i="2"/>
  <c r="E3" i="2"/>
  <c r="F3" i="2"/>
  <c r="G3" i="2"/>
  <c r="D4" i="2"/>
  <c r="E4" i="2"/>
  <c r="F4" i="2"/>
  <c r="G4" i="2"/>
  <c r="C4" i="2"/>
  <c r="C3" i="2"/>
  <c r="G60" i="3"/>
  <c r="G60" i="5"/>
  <c r="D23" i="5"/>
  <c r="E23" i="5"/>
  <c r="F23" i="5"/>
  <c r="D24" i="5"/>
  <c r="F24" i="5"/>
  <c r="G24" i="5"/>
  <c r="G17" i="4"/>
  <c r="G62" i="4"/>
  <c r="D23" i="4"/>
  <c r="E23" i="4"/>
  <c r="F23" i="4"/>
  <c r="G23" i="4"/>
  <c r="D24" i="4"/>
  <c r="E24" i="4"/>
  <c r="E24" i="3"/>
  <c r="F24" i="3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" i="10"/>
  <c r="H15" i="10"/>
  <c r="H16" i="10"/>
  <c r="H17" i="10"/>
  <c r="H18" i="10"/>
  <c r="H19" i="10"/>
  <c r="H20" i="10"/>
  <c r="H13" i="10"/>
  <c r="D23" i="1"/>
  <c r="E23" i="1"/>
  <c r="F23" i="1"/>
  <c r="G23" i="1"/>
  <c r="D24" i="1"/>
  <c r="E24" i="1"/>
  <c r="F24" i="1"/>
  <c r="G24" i="1"/>
  <c r="C24" i="1"/>
  <c r="C23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25" i="4"/>
  <c r="C6" i="4"/>
  <c r="C7" i="4"/>
  <c r="C8" i="4"/>
  <c r="C9" i="4"/>
  <c r="C10" i="4"/>
  <c r="C11" i="4"/>
  <c r="C12" i="4"/>
  <c r="C13" i="4"/>
  <c r="C14" i="4"/>
  <c r="C15" i="4"/>
  <c r="C16" i="4"/>
  <c r="C5" i="4"/>
  <c r="G17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5" i="3"/>
  <c r="C6" i="3"/>
  <c r="C7" i="3"/>
  <c r="C8" i="3"/>
  <c r="C9" i="3"/>
  <c r="C10" i="3"/>
  <c r="C11" i="3"/>
  <c r="C12" i="3"/>
  <c r="C13" i="3"/>
  <c r="C14" i="3"/>
  <c r="C15" i="3"/>
  <c r="C16" i="3"/>
  <c r="C5" i="3"/>
  <c r="C5" i="2"/>
  <c r="G17" i="2" s="1"/>
  <c r="G60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26" i="2"/>
  <c r="C25" i="2"/>
  <c r="C14" i="2"/>
  <c r="C15" i="2"/>
  <c r="C16" i="2"/>
  <c r="C6" i="2"/>
  <c r="C7" i="2"/>
  <c r="C8" i="2"/>
  <c r="C9" i="2"/>
  <c r="C10" i="2"/>
  <c r="C11" i="2"/>
  <c r="C12" i="2"/>
  <c r="C13" i="2"/>
  <c r="G62" i="3" l="1"/>
  <c r="G17" i="5"/>
  <c r="G62" i="5" s="1"/>
  <c r="G60" i="4"/>
  <c r="G62" i="2"/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25" i="1"/>
  <c r="G6" i="1"/>
  <c r="G7" i="1"/>
  <c r="G8" i="1"/>
  <c r="G9" i="1"/>
  <c r="G10" i="1"/>
  <c r="G11" i="1"/>
  <c r="G12" i="1"/>
  <c r="G13" i="1"/>
  <c r="G14" i="1"/>
  <c r="G15" i="1"/>
  <c r="G16" i="1"/>
  <c r="G5" i="1"/>
  <c r="F60" i="2"/>
  <c r="F17" i="5"/>
  <c r="F60" i="5"/>
  <c r="F60" i="4"/>
  <c r="F17" i="4"/>
  <c r="F17" i="2"/>
  <c r="E6" i="1"/>
  <c r="F6" i="1"/>
  <c r="E7" i="1"/>
  <c r="F7" i="1"/>
  <c r="E8" i="1"/>
  <c r="F8" i="1"/>
  <c r="E9" i="1"/>
  <c r="F9" i="1"/>
  <c r="E10" i="1"/>
  <c r="F10" i="1"/>
  <c r="E11" i="1"/>
  <c r="F11" i="1"/>
  <c r="F12" i="1"/>
  <c r="E13" i="1"/>
  <c r="F13" i="1"/>
  <c r="E14" i="1"/>
  <c r="F14" i="1"/>
  <c r="E15" i="1"/>
  <c r="F15" i="1"/>
  <c r="E16" i="1"/>
  <c r="F16" i="1"/>
  <c r="F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F25" i="1"/>
  <c r="F60" i="3"/>
  <c r="F17" i="3"/>
  <c r="E5" i="1"/>
  <c r="E25" i="1"/>
  <c r="D59" i="1"/>
  <c r="E17" i="4"/>
  <c r="E60" i="4"/>
  <c r="E17" i="2"/>
  <c r="E60" i="2"/>
  <c r="E12" i="3"/>
  <c r="E17" i="3" s="1"/>
  <c r="E60" i="3"/>
  <c r="E60" i="5"/>
  <c r="E17" i="5"/>
  <c r="D6" i="1"/>
  <c r="D7" i="1"/>
  <c r="D8" i="1"/>
  <c r="D9" i="1"/>
  <c r="D10" i="1"/>
  <c r="D11" i="1"/>
  <c r="D12" i="1"/>
  <c r="D13" i="1"/>
  <c r="D14" i="1"/>
  <c r="D15" i="1"/>
  <c r="D16" i="1"/>
  <c r="F62" i="4" l="1"/>
  <c r="G60" i="1"/>
  <c r="G17" i="1"/>
  <c r="F62" i="3"/>
  <c r="F62" i="5"/>
  <c r="F62" i="2"/>
  <c r="F17" i="1"/>
  <c r="F60" i="1"/>
  <c r="F62" i="1" s="1"/>
  <c r="E12" i="1"/>
  <c r="E17" i="1" s="1"/>
  <c r="E62" i="4"/>
  <c r="E62" i="2"/>
  <c r="E62" i="3"/>
  <c r="E60" i="1"/>
  <c r="E62" i="5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5" i="1"/>
  <c r="H44" i="10" s="1"/>
  <c r="D5" i="1"/>
  <c r="C60" i="4"/>
  <c r="C60" i="3"/>
  <c r="C17" i="3"/>
  <c r="C17" i="4"/>
  <c r="C17" i="2"/>
  <c r="C60" i="2"/>
  <c r="D60" i="5"/>
  <c r="D17" i="5"/>
  <c r="D17" i="3"/>
  <c r="D17" i="2"/>
  <c r="D17" i="4"/>
  <c r="D60" i="2"/>
  <c r="D60" i="3"/>
  <c r="D60" i="4"/>
  <c r="G62" i="1" l="1"/>
  <c r="E62" i="1"/>
  <c r="D62" i="2"/>
  <c r="D62" i="4"/>
  <c r="C62" i="2"/>
  <c r="C62" i="4"/>
  <c r="D62" i="5"/>
  <c r="C62" i="3"/>
  <c r="D60" i="1"/>
  <c r="D62" i="3" l="1"/>
  <c r="D17" i="1" l="1"/>
  <c r="D62" i="1" s="1"/>
  <c r="C10" i="1" l="1"/>
  <c r="C8" i="1"/>
  <c r="C7" i="1"/>
  <c r="C6" i="1"/>
  <c r="C12" i="1"/>
  <c r="C15" i="1"/>
  <c r="C16" i="1"/>
  <c r="C14" i="1"/>
  <c r="C13" i="1"/>
  <c r="C11" i="1"/>
  <c r="C9" i="1"/>
  <c r="C27" i="1"/>
  <c r="C30" i="1"/>
  <c r="C29" i="1"/>
  <c r="C26" i="1"/>
  <c r="C28" i="1"/>
  <c r="C25" i="1"/>
  <c r="C60" i="1" s="1"/>
  <c r="C60" i="5"/>
  <c r="C62" i="5" s="1"/>
  <c r="C5" i="1"/>
  <c r="C17" i="1"/>
  <c r="C62" i="1" s="1"/>
</calcChain>
</file>

<file path=xl/sharedStrings.xml><?xml version="1.0" encoding="utf-8"?>
<sst xmlns="http://schemas.openxmlformats.org/spreadsheetml/2006/main" count="756" uniqueCount="186">
  <si>
    <t>Budget Hovsta IF</t>
  </si>
  <si>
    <t xml:space="preserve">Intäkter </t>
  </si>
  <si>
    <t xml:space="preserve">Utfall </t>
  </si>
  <si>
    <t xml:space="preserve">Budget </t>
  </si>
  <si>
    <t>Budget</t>
  </si>
  <si>
    <t xml:space="preserve">Namn </t>
  </si>
  <si>
    <t xml:space="preserve">Konto </t>
  </si>
  <si>
    <t>Förklaring  till konto (befintliga kommentarer gäller 2024)</t>
  </si>
  <si>
    <t xml:space="preserve">Fakturaavgift laget.se </t>
  </si>
  <si>
    <t xml:space="preserve">Bingoalliansen </t>
  </si>
  <si>
    <t>Hovstajoggen</t>
  </si>
  <si>
    <t>Medlemsavgifter</t>
  </si>
  <si>
    <t xml:space="preserve">Sektionsavgift </t>
  </si>
  <si>
    <t>Fotbollsskola</t>
  </si>
  <si>
    <t>Hyresintäkter</t>
  </si>
  <si>
    <t>Erhållna bidrag</t>
  </si>
  <si>
    <t xml:space="preserve">Sponsring </t>
  </si>
  <si>
    <t xml:space="preserve">Intersport återbet </t>
  </si>
  <si>
    <t xml:space="preserve">Fredagsklubben </t>
  </si>
  <si>
    <t>Lagintäkter</t>
  </si>
  <si>
    <t>Summa intäkter</t>
  </si>
  <si>
    <t xml:space="preserve">Kostnader </t>
  </si>
  <si>
    <t>Konto</t>
  </si>
  <si>
    <r>
      <rPr>
        <b/>
        <sz val="11"/>
        <color theme="1"/>
        <rFont val="Calibri"/>
        <family val="2"/>
        <scheme val="minor"/>
      </rPr>
      <t>Förklaring till konto</t>
    </r>
    <r>
      <rPr>
        <sz val="11"/>
        <color theme="1"/>
        <rFont val="Calibri"/>
        <family val="2"/>
        <scheme val="minor"/>
      </rPr>
      <t xml:space="preserve"> </t>
    </r>
  </si>
  <si>
    <t>Inköp av idrottsmtrl</t>
  </si>
  <si>
    <t>Investerat i nya kläder unde året</t>
  </si>
  <si>
    <t xml:space="preserve">Tävlingsavgifter </t>
  </si>
  <si>
    <t xml:space="preserve">Bingo alliansen </t>
  </si>
  <si>
    <t>Övriga kostnader</t>
  </si>
  <si>
    <t>Motionskommité Mtr</t>
  </si>
  <si>
    <t>Fotbollsskolan</t>
  </si>
  <si>
    <t>Fördelat överskott fotbollsskola</t>
  </si>
  <si>
    <t>STIM Avgift</t>
  </si>
  <si>
    <t>Hyra av Hallar</t>
  </si>
  <si>
    <t xml:space="preserve">Kostnad fredagsklubben </t>
  </si>
  <si>
    <t xml:space="preserve">Lagkostnader </t>
  </si>
  <si>
    <t>Lokalhyra</t>
  </si>
  <si>
    <t>Hyra konstgräsplan</t>
  </si>
  <si>
    <t>EL</t>
  </si>
  <si>
    <t>Vatten, avlopp</t>
  </si>
  <si>
    <t xml:space="preserve">Lokalkostnader </t>
  </si>
  <si>
    <t>Städning, renhållning</t>
  </si>
  <si>
    <t>Reparation och underhåll lokaler</t>
  </si>
  <si>
    <t xml:space="preserve">Övriga lokalkostnader </t>
  </si>
  <si>
    <t>Fortnox</t>
  </si>
  <si>
    <t xml:space="preserve">Försäkring skatt skoter </t>
  </si>
  <si>
    <t>Trycksaker</t>
  </si>
  <si>
    <t xml:space="preserve">Lämnade inte ut något Hovsta häfte </t>
  </si>
  <si>
    <t>It-kostnader</t>
  </si>
  <si>
    <t xml:space="preserve">Försäkring </t>
  </si>
  <si>
    <t xml:space="preserve">Redovisningstjänster </t>
  </si>
  <si>
    <t>Laget.se</t>
  </si>
  <si>
    <t>Bankkostnad</t>
  </si>
  <si>
    <t xml:space="preserve">Övriga externa </t>
  </si>
  <si>
    <t>Löner</t>
  </si>
  <si>
    <t xml:space="preserve">Domararvoden </t>
  </si>
  <si>
    <t xml:space="preserve">Stor ökning </t>
  </si>
  <si>
    <t>Bilersättning</t>
  </si>
  <si>
    <t>Premier arbetsmarknadsförsäkringar</t>
  </si>
  <si>
    <t>Utbildning</t>
  </si>
  <si>
    <t>Avskrivningar</t>
  </si>
  <si>
    <t>Summa kostnader</t>
  </si>
  <si>
    <t>Resultat</t>
  </si>
  <si>
    <t xml:space="preserve">Förklaring  till konto </t>
  </si>
  <si>
    <t/>
  </si>
  <si>
    <r>
      <t>Förklaring till konto</t>
    </r>
    <r>
      <rPr>
        <sz val="11"/>
        <color theme="1"/>
        <rFont val="Calibri"/>
        <family val="2"/>
        <scheme val="minor"/>
      </rPr>
      <t xml:space="preserve"> </t>
    </r>
  </si>
  <si>
    <t xml:space="preserve">20 000 felbokfört arvode fotbollen </t>
  </si>
  <si>
    <t>ca 50 000 saknas för 2022</t>
  </si>
  <si>
    <t xml:space="preserve">Medaljer + ledarkläder + vattenflaskor </t>
  </si>
  <si>
    <t>Flügger 2000, TipsSM knappast 2025, 10.000kr</t>
  </si>
  <si>
    <t>Obs tillfälligt för 2022 pga Nike till adidas 25000 (2023)</t>
  </si>
  <si>
    <t>Ledarkläder bekostas centralt?</t>
  </si>
  <si>
    <t xml:space="preserve">Bla styrelsekampen, utmärkelser </t>
  </si>
  <si>
    <t xml:space="preserve">Priser som inte sponsrades bidrag till laget som anordnar </t>
  </si>
  <si>
    <t xml:space="preserve">Klubbstugan </t>
  </si>
  <si>
    <t xml:space="preserve">Möbler, förbrukningsinventarier, klocka, kaffebryggare, larm mm </t>
  </si>
  <si>
    <t>Bokföringsprogram</t>
  </si>
  <si>
    <t>Beloppet, per seniorlag, ½ ska finnas i budget för gemensamt(?).</t>
  </si>
  <si>
    <t>Trädäck hovsta if, Läktare, helt avskriven 2025</t>
  </si>
  <si>
    <t>HOVSTA IDROTTSFÖRENING</t>
  </si>
  <si>
    <t>Resultatrapport ÅRL</t>
  </si>
  <si>
    <t>Utskrivet 2025-02-01 13:19</t>
  </si>
  <si>
    <t>875001-1267</t>
  </si>
  <si>
    <t>Kostnadsställe 1000 - Innebandy</t>
  </si>
  <si>
    <t>Senaste vernr A 451 B 14 C 26 D 239 E 258 G 12 L 137 LAGET 963 LIF 55</t>
  </si>
  <si>
    <t>Räkenskapsår 2024-01-01 - 2024-12-31</t>
  </si>
  <si>
    <t>Period 2024-01-01 - 2024-12-31</t>
  </si>
  <si>
    <t>Period</t>
  </si>
  <si>
    <t>Ackumulerat</t>
  </si>
  <si>
    <t>Period fg år</t>
  </si>
  <si>
    <t>RÖRELSENS INTÄKTER</t>
  </si>
  <si>
    <t>Nettoomsättning</t>
  </si>
  <si>
    <t>Sektionsavgifter</t>
  </si>
  <si>
    <t>Summa nettoomsättning</t>
  </si>
  <si>
    <t>Övriga rörelseintäkter</t>
  </si>
  <si>
    <t>Sponsring</t>
  </si>
  <si>
    <t>Övriga ersättningar och intäkter</t>
  </si>
  <si>
    <t>Fredagsklubben</t>
  </si>
  <si>
    <t>Summa övriga rörelseintäkter</t>
  </si>
  <si>
    <t>SUMMA RÖRELSENS INTÄKTER</t>
  </si>
  <si>
    <t>RÖRELSENS KOSTNADER</t>
  </si>
  <si>
    <t>Råvaror och förnödenheter</t>
  </si>
  <si>
    <t>Tävlingsavgifter</t>
  </si>
  <si>
    <t>Övr kostnader</t>
  </si>
  <si>
    <t>Summa råvaror och förnödenheter</t>
  </si>
  <si>
    <t>Övriga varu- och materialkostnader</t>
  </si>
  <si>
    <t>Hyra av hallar</t>
  </si>
  <si>
    <t>Summa Övriga varu- och materialkostnader</t>
  </si>
  <si>
    <t>BRUTTOVINST</t>
  </si>
  <si>
    <t>Personalkostnader</t>
  </si>
  <si>
    <t>Domararvoden</t>
  </si>
  <si>
    <t>Summa personalkostnader</t>
  </si>
  <si>
    <t>RÖRELSERESULTAT</t>
  </si>
  <si>
    <t>RESULTAT EFTER FINANSIELLA POSTER</t>
  </si>
  <si>
    <t>SUMMA RÖRELSENS KOSTNADER</t>
  </si>
  <si>
    <t>BERÄKNAT RESULTAT</t>
  </si>
  <si>
    <t>Utskrivet 2025-02-01 13:40</t>
  </si>
  <si>
    <t>Kostnadsställe 2000 - Fotboll</t>
  </si>
  <si>
    <t>Träningsavgifter</t>
  </si>
  <si>
    <t>Öres- och kronutjämning</t>
  </si>
  <si>
    <t>Fotbollsskolan (mtrl)</t>
  </si>
  <si>
    <t>Fördelat överskott Fotbollsskola</t>
  </si>
  <si>
    <t>Övriga externa kostnader</t>
  </si>
  <si>
    <t>Summa övriga externa kostnader</t>
  </si>
  <si>
    <t>Arvode A-lagstränare</t>
  </si>
  <si>
    <t>Domararvode betalt av lag</t>
  </si>
  <si>
    <t>Skattefria bilersättningar</t>
  </si>
  <si>
    <t>Skattepliktiga bilersättningar</t>
  </si>
  <si>
    <t>Arbetsgivaravgifter 31,42 %</t>
  </si>
  <si>
    <t>Utskrivet 2025-02-01 13:45</t>
  </si>
  <si>
    <t>Kostnadsställe 4000 - Gymnastik</t>
  </si>
  <si>
    <t>STIM avgift</t>
  </si>
  <si>
    <t>Övriga externa tjänster</t>
  </si>
  <si>
    <t>Övriga externa kostnader, avdragsgilla</t>
  </si>
  <si>
    <t>Utskrivet 2025-02-01 13:46</t>
  </si>
  <si>
    <t>Kostnadsställe 9000 - Gemensamt</t>
  </si>
  <si>
    <t>Administrationsintäkter laget.se</t>
  </si>
  <si>
    <t>Bingoalliansen/Folkspel</t>
  </si>
  <si>
    <t>Intersport återbet</t>
  </si>
  <si>
    <t>Bingo alliansen</t>
  </si>
  <si>
    <t>Kostnader fredagsklubben</t>
  </si>
  <si>
    <t>El</t>
  </si>
  <si>
    <t>Vatten och avlopp</t>
  </si>
  <si>
    <t>Lokalkostnader</t>
  </si>
  <si>
    <t>Städning och renhållning</t>
  </si>
  <si>
    <t>Reparation och underhåll av lokaler</t>
  </si>
  <si>
    <t>Övriga lokalkostnader</t>
  </si>
  <si>
    <t>Reparation och underhåll av fastighet</t>
  </si>
  <si>
    <t>Programvaror</t>
  </si>
  <si>
    <t>Försäkring och skatt för personbilar</t>
  </si>
  <si>
    <t>Telekommunikation</t>
  </si>
  <si>
    <t>IT-kostnader</t>
  </si>
  <si>
    <t>Försäkringar</t>
  </si>
  <si>
    <t>Redovisningstjänster</t>
  </si>
  <si>
    <t>Bankkostnader</t>
  </si>
  <si>
    <t>Avskrivningar på maskiner och inventarier</t>
  </si>
  <si>
    <t>Summa avskrivningar</t>
  </si>
  <si>
    <t>Finansiella poster</t>
  </si>
  <si>
    <t>Återföringar av nedskrivningar av andelar i övriga företag som det finns ett ägarintresse i</t>
  </si>
  <si>
    <t>Resultat vid försäljning av värdepapper i och långfristiga fordringar hos andra företag</t>
  </si>
  <si>
    <t>Ränteintäkter från omsättningstillgångar</t>
  </si>
  <si>
    <t>Skattefria ränteintäkter</t>
  </si>
  <si>
    <t>Utdelningar på kortfristiga placeringar</t>
  </si>
  <si>
    <t>Resultat vid försäljning av kortfristiga placeringar</t>
  </si>
  <si>
    <t>Summa finansiella poster</t>
  </si>
  <si>
    <t>Utskrivet 2025-02-01 13:54</t>
  </si>
  <si>
    <t>Lagkostnader</t>
  </si>
  <si>
    <t>Årets resultat</t>
  </si>
  <si>
    <t>Summa årets resultat</t>
  </si>
  <si>
    <t>Räknar med färre aktiva barn men ev. något höjda avgifter</t>
  </si>
  <si>
    <t>Höjda serieavgifter 2025</t>
  </si>
  <si>
    <t>Ledarutbildning för 24/25 á 17.5k fakturerades av förbundet i Januari. /Erik H</t>
  </si>
  <si>
    <t>Sektionsavgifter faktureras i mars/april och avser perioden 1 maj - 30 april.</t>
  </si>
  <si>
    <t>Självfinansierat (3710 = 4610+4710+7210).</t>
  </si>
  <si>
    <t>LOK-stöd, skötselbidrag, verksamhetsbidrag, FUIF-stöd, utbildningsbidrag etc.</t>
  </si>
  <si>
    <t>Bollar, västar, koner, sjukvård, matchtröjor etc. samt ledarkläder.</t>
  </si>
  <si>
    <t>Avgifter för seriespel, laglicenser, spelarövergångar, kansliavgift, årsavgift m.m.</t>
  </si>
  <si>
    <t>Inköp för skötsel, ledarträffar, anläggningsträffar m.m.</t>
  </si>
  <si>
    <t>Material till Fotbollsskolan (t-shirts, bollar m.m.).</t>
  </si>
  <si>
    <t>Överskottet från Fotbollsskolan fördelas till arrangerande lag.</t>
  </si>
  <si>
    <t>Hyra av inomhushall, betalas centralt och fördelas på sektionerna.</t>
  </si>
  <si>
    <t>Arrende till kommunen för fotbollsplanerna 36055 kr (faktureras per kvartal).</t>
  </si>
  <si>
    <t>Hyra av konstgräsplan.</t>
  </si>
  <si>
    <t>Löner till ledare på Fotbollsskolan.</t>
  </si>
  <si>
    <t>Domararvoden inkl. vissa rese- och bilersättningar.</t>
  </si>
  <si>
    <t>Utbildningar för ex. ledare, spelare och domare (en del av detta subventioneras med bidrag).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</si>
</sst>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0" fillId="0" borderId="3" xfId="0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0" fillId="5" borderId="1" xfId="0" applyFill="1" applyBorder="1"/>
    <xf numFmtId="0" fontId="0" fillId="5" borderId="2" xfId="0" applyFill="1" applyBorder="1"/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2" xfId="0" applyFont="1" applyFill="1" applyBorder="1"/>
    <xf numFmtId="0" fontId="5" fillId="5" borderId="1" xfId="0" applyFont="1" applyFill="1" applyBorder="1"/>
    <xf numFmtId="0" fontId="4" fillId="0" borderId="3" xfId="0" applyFont="1" applyBorder="1"/>
    <xf numFmtId="0" fontId="4" fillId="0" borderId="2" xfId="0" applyFont="1" applyBorder="1"/>
    <xf numFmtId="0" fontId="7" fillId="0" borderId="0" xfId="0" applyFont="1"/>
    <xf numFmtId="164" fontId="0" fillId="6" borderId="1" xfId="1" applyNumberFormat="1" applyFont="1" applyFill="1" applyBorder="1"/>
    <xf numFmtId="164" fontId="4" fillId="6" borderId="1" xfId="1" applyNumberFormat="1" applyFont="1" applyFill="1" applyBorder="1"/>
    <xf numFmtId="164" fontId="0" fillId="4" borderId="1" xfId="1" applyNumberFormat="1" applyFont="1" applyFill="1" applyBorder="1"/>
    <xf numFmtId="164" fontId="0" fillId="4" borderId="0" xfId="1" applyNumberFormat="1" applyFont="1" applyFill="1"/>
    <xf numFmtId="164" fontId="0" fillId="0" borderId="0" xfId="1" applyNumberFormat="1" applyFont="1"/>
    <xf numFmtId="164" fontId="5" fillId="0" borderId="0" xfId="1" applyNumberFormat="1" applyFont="1"/>
    <xf numFmtId="164" fontId="2" fillId="3" borderId="0" xfId="1" applyNumberFormat="1" applyFont="1" applyFill="1"/>
    <xf numFmtId="164" fontId="2" fillId="7" borderId="0" xfId="1" applyNumberFormat="1" applyFont="1" applyFill="1"/>
    <xf numFmtId="164" fontId="1" fillId="4" borderId="0" xfId="1" applyNumberFormat="1" applyFont="1" applyFill="1"/>
    <xf numFmtId="164" fontId="0" fillId="3" borderId="1" xfId="1" applyNumberFormat="1" applyFont="1" applyFill="1" applyBorder="1"/>
    <xf numFmtId="164" fontId="1" fillId="3" borderId="0" xfId="1" applyNumberFormat="1" applyFont="1" applyFill="1"/>
    <xf numFmtId="164" fontId="1" fillId="7" borderId="0" xfId="1" applyNumberFormat="1" applyFont="1" applyFill="1"/>
    <xf numFmtId="164" fontId="0" fillId="6" borderId="0" xfId="1" applyNumberFormat="1" applyFont="1" applyFill="1"/>
    <xf numFmtId="164" fontId="4" fillId="0" borderId="0" xfId="1" applyNumberFormat="1" applyFont="1"/>
    <xf numFmtId="164" fontId="3" fillId="5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/>
    <xf numFmtId="164" fontId="3" fillId="5" borderId="1" xfId="1" applyNumberFormat="1" applyFont="1" applyFill="1" applyBorder="1"/>
    <xf numFmtId="164" fontId="3" fillId="6" borderId="1" xfId="1" applyNumberFormat="1" applyFont="1" applyFill="1" applyBorder="1"/>
    <xf numFmtId="164" fontId="3" fillId="5" borderId="2" xfId="1" applyNumberFormat="1" applyFont="1" applyFill="1" applyBorder="1"/>
    <xf numFmtId="164" fontId="3" fillId="6" borderId="2" xfId="1" applyNumberFormat="1" applyFont="1" applyFill="1" applyBorder="1"/>
    <xf numFmtId="164" fontId="0" fillId="4" borderId="2" xfId="1" applyNumberFormat="1" applyFont="1" applyFill="1" applyBorder="1"/>
    <xf numFmtId="164" fontId="0" fillId="5" borderId="2" xfId="1" applyNumberFormat="1" applyFont="1" applyFill="1" applyBorder="1"/>
    <xf numFmtId="164" fontId="2" fillId="6" borderId="2" xfId="1" applyNumberFormat="1" applyFont="1" applyFill="1" applyBorder="1"/>
    <xf numFmtId="164" fontId="0" fillId="5" borderId="1" xfId="1" applyNumberFormat="1" applyFont="1" applyFill="1" applyBorder="1"/>
    <xf numFmtId="164" fontId="0" fillId="0" borderId="0" xfId="1" applyNumberFormat="1" applyFont="1" applyBorder="1"/>
    <xf numFmtId="164" fontId="6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6" fillId="0" borderId="0" xfId="1" applyNumberFormat="1" applyFont="1" applyFill="1"/>
    <xf numFmtId="164" fontId="0" fillId="8" borderId="1" xfId="1" applyNumberFormat="1" applyFont="1" applyFill="1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5" xfId="0" applyFont="1" applyBorder="1"/>
    <xf numFmtId="164" fontId="0" fillId="4" borderId="6" xfId="1" applyNumberFormat="1" applyFont="1" applyFill="1" applyBorder="1"/>
    <xf numFmtId="164" fontId="5" fillId="4" borderId="6" xfId="1" applyNumberFormat="1" applyFont="1" applyFill="1" applyBorder="1"/>
    <xf numFmtId="164" fontId="4" fillId="4" borderId="6" xfId="1" applyNumberFormat="1" applyFont="1" applyFill="1" applyBorder="1"/>
    <xf numFmtId="0" fontId="4" fillId="0" borderId="4" xfId="0" applyFont="1" applyBorder="1"/>
    <xf numFmtId="0" fontId="0" fillId="2" borderId="4" xfId="0" applyFill="1" applyBorder="1"/>
    <xf numFmtId="0" fontId="5" fillId="0" borderId="4" xfId="0" applyFont="1" applyBorder="1"/>
    <xf numFmtId="164" fontId="1" fillId="8" borderId="0" xfId="1" applyNumberFormat="1" applyFont="1" applyFill="1"/>
    <xf numFmtId="164" fontId="0" fillId="8" borderId="6" xfId="1" applyNumberFormat="1" applyFont="1" applyFill="1" applyBorder="1"/>
    <xf numFmtId="0" fontId="1" fillId="0" borderId="0" xfId="0" applyFont="1" applyAlignment="1">
      <alignment horizontal="center"/>
    </xf>
    <xf numFmtId="4" fontId="0" fillId="0" borderId="0" xfId="0" applyNumberFormat="1"/>
    <xf numFmtId="164" fontId="0" fillId="9" borderId="4" xfId="1" applyNumberFormat="1" applyFont="1" applyFill="1" applyBorder="1"/>
    <xf numFmtId="164" fontId="0" fillId="9" borderId="7" xfId="1" applyNumberFormat="1" applyFont="1" applyFill="1" applyBorder="1"/>
    <xf numFmtId="164" fontId="1" fillId="9" borderId="0" xfId="1" applyNumberFormat="1" applyFont="1" applyFill="1"/>
    <xf numFmtId="0" fontId="1" fillId="0" borderId="0" xfId="0" applyFont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G26" sqref="G26"/>
    </sheetView>
  </sheetViews>
  <sheetFormatPr defaultRowHeight="14.4" x14ac:dyDescent="0.3"/>
  <cols>
    <col min="1" max="1" width="29.88671875" bestFit="1" customWidth="1"/>
    <col min="3" max="3" width="19.88671875" bestFit="1" customWidth="1"/>
    <col min="4" max="4" width="14" customWidth="1"/>
    <col min="5" max="7" width="12.109375" customWidth="1"/>
    <col min="8" max="8" width="74.88671875" customWidth="1"/>
  </cols>
  <sheetData>
    <row r="1" spans="1:12" x14ac:dyDescent="0.3">
      <c r="A1" s="1" t="s">
        <v>0</v>
      </c>
      <c r="B1" s="72"/>
      <c r="C1" s="72"/>
      <c r="D1" s="72"/>
    </row>
    <row r="2" spans="1:12" x14ac:dyDescent="0.3">
      <c r="A2" s="1" t="s">
        <v>1</v>
      </c>
    </row>
    <row r="3" spans="1:12" x14ac:dyDescent="0.3">
      <c r="C3" s="67" t="s">
        <v>2</v>
      </c>
      <c r="D3" s="67" t="s">
        <v>3</v>
      </c>
      <c r="E3" s="67" t="s">
        <v>3</v>
      </c>
      <c r="F3" s="67" t="s">
        <v>3</v>
      </c>
      <c r="G3" s="67" t="s">
        <v>4</v>
      </c>
    </row>
    <row r="4" spans="1:12" x14ac:dyDescent="0.3">
      <c r="A4" s="1" t="s">
        <v>5</v>
      </c>
      <c r="B4" s="67" t="s">
        <v>6</v>
      </c>
      <c r="C4" s="67">
        <v>2024</v>
      </c>
      <c r="D4" s="1">
        <v>2022</v>
      </c>
      <c r="E4" s="1">
        <v>2023</v>
      </c>
      <c r="F4" s="1">
        <v>2024</v>
      </c>
      <c r="G4" s="1">
        <v>2025</v>
      </c>
      <c r="H4" s="1" t="s">
        <v>7</v>
      </c>
    </row>
    <row r="5" spans="1:12" x14ac:dyDescent="0.3">
      <c r="A5" s="3" t="s">
        <v>8</v>
      </c>
      <c r="B5" s="12">
        <v>3004</v>
      </c>
      <c r="C5" s="30">
        <f>SUM(Fotboll:Gemensamma!C5)</f>
        <v>12132.5</v>
      </c>
      <c r="D5" s="36">
        <f>SUM(Fotboll:Gemensamma!D5)</f>
        <v>13000</v>
      </c>
      <c r="E5" s="23">
        <f>SUM(Fotboll:Gemensamma!E5)</f>
        <v>29000</v>
      </c>
      <c r="F5" s="51">
        <f>SUM(Fotboll:Gemensamma!F5)</f>
        <v>32000</v>
      </c>
      <c r="G5" s="69">
        <f>SUM(Fotboll:Gemensamma!G5)</f>
        <v>12000</v>
      </c>
      <c r="H5" s="52"/>
      <c r="I5" s="9"/>
    </row>
    <row r="6" spans="1:12" x14ac:dyDescent="0.3">
      <c r="A6" s="3" t="s">
        <v>9</v>
      </c>
      <c r="B6" s="12">
        <v>3230</v>
      </c>
      <c r="C6" s="30">
        <f>SUM(Fotboll:Gemensamma!C6)</f>
        <v>6915</v>
      </c>
      <c r="D6" s="21">
        <f>SUM(Fotboll:Gemensamma!D6)</f>
        <v>30000</v>
      </c>
      <c r="E6" s="23">
        <f>SUM(Fotboll:Gemensamma!E6)</f>
        <v>30000</v>
      </c>
      <c r="F6" s="51">
        <f>SUM(Fotboll:Gemensamma!F6)</f>
        <v>20000</v>
      </c>
      <c r="G6" s="69">
        <f>SUM(Fotboll:Gemensamma!G6)</f>
        <v>7000</v>
      </c>
      <c r="H6" s="52"/>
      <c r="I6" s="9"/>
    </row>
    <row r="7" spans="1:12" x14ac:dyDescent="0.3">
      <c r="A7" s="5" t="s">
        <v>10</v>
      </c>
      <c r="B7" s="13">
        <v>3291</v>
      </c>
      <c r="C7" s="30">
        <f>SUM(Fotboll:Gemensamma!C7)</f>
        <v>29850</v>
      </c>
      <c r="D7" s="21">
        <f>SUM(Fotboll:Gemensamma!D7)</f>
        <v>22000</v>
      </c>
      <c r="E7" s="23">
        <f>SUM(Fotboll:Gemensamma!E7)</f>
        <v>20000</v>
      </c>
      <c r="F7" s="51">
        <f>SUM(Fotboll:Gemensamma!F7)</f>
        <v>35000</v>
      </c>
      <c r="G7" s="69">
        <f>SUM(Fotboll:Gemensamma!G7)</f>
        <v>30000</v>
      </c>
      <c r="H7" s="53"/>
      <c r="I7" s="19"/>
    </row>
    <row r="8" spans="1:12" x14ac:dyDescent="0.3">
      <c r="A8" s="5" t="s">
        <v>11</v>
      </c>
      <c r="B8" s="13">
        <v>3410</v>
      </c>
      <c r="C8" s="30">
        <f>SUM(Fotboll:Gemensamma!C8)</f>
        <v>164320</v>
      </c>
      <c r="D8" s="21">
        <f>SUM(Fotboll:Gemensamma!D8)</f>
        <v>170000</v>
      </c>
      <c r="E8" s="23">
        <f>SUM(Fotboll:Gemensamma!E8)</f>
        <v>175000</v>
      </c>
      <c r="F8" s="51">
        <f>SUM(Fotboll:Gemensamma!F8)</f>
        <v>186000</v>
      </c>
      <c r="G8" s="69">
        <f>SUM(Fotboll:Gemensamma!G8)</f>
        <v>164000</v>
      </c>
      <c r="H8" s="54"/>
      <c r="I8" s="19"/>
    </row>
    <row r="9" spans="1:12" x14ac:dyDescent="0.3">
      <c r="A9" s="3" t="s">
        <v>12</v>
      </c>
      <c r="B9" s="12">
        <v>3411</v>
      </c>
      <c r="C9" s="30">
        <f>SUM(Fotboll:Gemensamma!C9)</f>
        <v>278180.5</v>
      </c>
      <c r="D9" s="21">
        <f>SUM(Fotboll:Gemensamma!D9)</f>
        <v>292000</v>
      </c>
      <c r="E9" s="23">
        <f>SUM(Fotboll:Gemensamma!E9)</f>
        <v>255000</v>
      </c>
      <c r="F9" s="51">
        <f>SUM(Fotboll:Gemensamma!F9)</f>
        <v>290000</v>
      </c>
      <c r="G9" s="69">
        <f>SUM(Fotboll:Gemensamma!G9)</f>
        <v>288000</v>
      </c>
      <c r="I9" s="9"/>
    </row>
    <row r="10" spans="1:12" x14ac:dyDescent="0.3">
      <c r="A10" s="3" t="s">
        <v>13</v>
      </c>
      <c r="B10" s="12">
        <v>3710</v>
      </c>
      <c r="C10" s="30">
        <f>SUM(Fotboll:Gemensamma!C10)</f>
        <v>115790</v>
      </c>
      <c r="D10" s="21">
        <f>SUM(Fotboll:Gemensamma!D10)</f>
        <v>90000</v>
      </c>
      <c r="E10" s="23">
        <f>SUM(Fotboll:Gemensamma!E10)</f>
        <v>90000</v>
      </c>
      <c r="F10" s="51">
        <f>SUM(Fotboll:Gemensamma!F10)</f>
        <v>100000</v>
      </c>
      <c r="G10" s="69">
        <f>SUM(Fotboll:Gemensamma!G10)</f>
        <v>115000</v>
      </c>
      <c r="I10" s="9"/>
      <c r="L10" s="1"/>
    </row>
    <row r="11" spans="1:12" x14ac:dyDescent="0.3">
      <c r="A11" s="3" t="s">
        <v>14</v>
      </c>
      <c r="B11" s="12">
        <v>3911</v>
      </c>
      <c r="C11" s="30">
        <f>SUM(Fotboll:Gemensamma!C11)</f>
        <v>0</v>
      </c>
      <c r="D11" s="21">
        <f>SUM(Fotboll:Gemensamma!D11)</f>
        <v>3900</v>
      </c>
      <c r="E11" s="23">
        <f>SUM(Fotboll:Gemensamma!E11)</f>
        <v>2000</v>
      </c>
      <c r="F11" s="51">
        <f>SUM(Fotboll:Gemensamma!F11)</f>
        <v>0</v>
      </c>
      <c r="G11" s="69">
        <f>SUM(Fotboll:Gemensamma!G11)</f>
        <v>0</v>
      </c>
      <c r="H11" s="52"/>
      <c r="I11" s="9"/>
    </row>
    <row r="12" spans="1:12" x14ac:dyDescent="0.3">
      <c r="A12" s="3" t="s">
        <v>15</v>
      </c>
      <c r="B12" s="12">
        <v>3985</v>
      </c>
      <c r="C12" s="30">
        <f>SUM(Fotboll:Gemensamma!C12)</f>
        <v>290026</v>
      </c>
      <c r="D12" s="21">
        <f>SUM(Fotboll:Gemensamma!D12)</f>
        <v>204000</v>
      </c>
      <c r="E12" s="23">
        <f>SUM(Fotboll:Gemensamma!E12)</f>
        <v>235200</v>
      </c>
      <c r="F12" s="51">
        <f>SUM(Fotboll:Gemensamma!F12)</f>
        <v>237000</v>
      </c>
      <c r="G12" s="69">
        <f>SUM(Fotboll:Gemensamma!G12)</f>
        <v>279700</v>
      </c>
      <c r="H12" s="20"/>
      <c r="I12" s="9"/>
    </row>
    <row r="13" spans="1:12" x14ac:dyDescent="0.3">
      <c r="A13" s="3" t="s">
        <v>16</v>
      </c>
      <c r="B13" s="12">
        <v>3988</v>
      </c>
      <c r="C13" s="30">
        <f>SUM(Fotboll:Gemensamma!C13)</f>
        <v>0</v>
      </c>
      <c r="D13" s="21">
        <f>SUM(Fotboll:Gemensamma!D13)</f>
        <v>0</v>
      </c>
      <c r="E13" s="23">
        <f>SUM(Fotboll:Gemensamma!E13)</f>
        <v>0</v>
      </c>
      <c r="F13" s="51">
        <f>SUM(Fotboll:Gemensamma!F13)</f>
        <v>0</v>
      </c>
      <c r="G13" s="69">
        <f>SUM(Fotboll:Gemensamma!G13)</f>
        <v>0</v>
      </c>
      <c r="H13" s="52"/>
      <c r="I13" s="9"/>
    </row>
    <row r="14" spans="1:12" x14ac:dyDescent="0.3">
      <c r="A14" s="3" t="s">
        <v>17</v>
      </c>
      <c r="B14" s="12">
        <v>3989</v>
      </c>
      <c r="C14" s="30">
        <f>SUM(Fotboll:Gemensamma!C14)</f>
        <v>40025</v>
      </c>
      <c r="D14" s="21">
        <f>SUM(Fotboll:Gemensamma!D14)</f>
        <v>45000</v>
      </c>
      <c r="E14" s="23">
        <f>SUM(Fotboll:Gemensamma!E14)</f>
        <v>25000</v>
      </c>
      <c r="F14" s="51">
        <f>SUM(Fotboll:Gemensamma!F14)</f>
        <v>40000</v>
      </c>
      <c r="G14" s="69">
        <f>SUM(Fotboll:Gemensamma!G14)</f>
        <v>40000</v>
      </c>
      <c r="H14" s="52"/>
      <c r="I14" s="9"/>
    </row>
    <row r="15" spans="1:12" x14ac:dyDescent="0.3">
      <c r="A15" s="3" t="s">
        <v>18</v>
      </c>
      <c r="B15" s="12">
        <v>3998</v>
      </c>
      <c r="C15" s="30">
        <f>SUM(Fotboll:Gemensamma!C15)</f>
        <v>0</v>
      </c>
      <c r="D15" s="21">
        <f>SUM(Fotboll:Gemensamma!D15)</f>
        <v>0</v>
      </c>
      <c r="E15" s="23">
        <f>SUM(Fotboll:Gemensamma!E15)</f>
        <v>27000</v>
      </c>
      <c r="F15" s="51">
        <f>SUM(Fotboll:Gemensamma!F15)</f>
        <v>0</v>
      </c>
      <c r="G15" s="69">
        <f>SUM(Fotboll:Gemensamma!G15)</f>
        <v>0</v>
      </c>
      <c r="H15" s="52"/>
      <c r="I15" s="9"/>
    </row>
    <row r="16" spans="1:12" x14ac:dyDescent="0.3">
      <c r="A16" s="3" t="s">
        <v>19</v>
      </c>
      <c r="B16" s="12">
        <v>3999</v>
      </c>
      <c r="C16" s="30">
        <f>SUM(Fotboll:Gemensamma!C16)</f>
        <v>0</v>
      </c>
      <c r="D16" s="21">
        <f>SUM(Fotboll:Gemensamma!D16)</f>
        <v>0</v>
      </c>
      <c r="E16" s="23">
        <f>SUM(Fotboll:Gemensamma!E16)</f>
        <v>0</v>
      </c>
      <c r="F16" s="51">
        <f>SUM(Fotboll:Gemensamma!F16)</f>
        <v>0</v>
      </c>
      <c r="G16" s="69">
        <f>SUM(Fotboll:Gemensamma!G16)</f>
        <v>0</v>
      </c>
      <c r="H16" s="52"/>
      <c r="I16" s="3"/>
    </row>
    <row r="17" spans="1:12" x14ac:dyDescent="0.3">
      <c r="A17" s="1" t="s">
        <v>20</v>
      </c>
      <c r="C17" s="25">
        <f>SUM(C5:C16)</f>
        <v>937239</v>
      </c>
      <c r="D17" s="45">
        <f>SUM(D5:D16)</f>
        <v>869900</v>
      </c>
      <c r="E17" s="25">
        <f>SUM(E5:E16)</f>
        <v>888200</v>
      </c>
      <c r="F17" s="49">
        <f>SUM(F5:F16)</f>
        <v>940000</v>
      </c>
      <c r="G17" s="49">
        <f>SUM(G5:G16)</f>
        <v>935700</v>
      </c>
    </row>
    <row r="18" spans="1:12" x14ac:dyDescent="0.3">
      <c r="L18" s="1"/>
    </row>
    <row r="22" spans="1:12" x14ac:dyDescent="0.3">
      <c r="A22" s="1" t="s">
        <v>21</v>
      </c>
    </row>
    <row r="23" spans="1:12" x14ac:dyDescent="0.3">
      <c r="C23" s="67" t="str">
        <f>C3</f>
        <v xml:space="preserve">Utfall </v>
      </c>
      <c r="D23" s="67" t="str">
        <f t="shared" ref="D23:G23" si="0">D3</f>
        <v xml:space="preserve">Budget </v>
      </c>
      <c r="E23" s="67" t="str">
        <f t="shared" si="0"/>
        <v xml:space="preserve">Budget </v>
      </c>
      <c r="F23" s="67" t="str">
        <f t="shared" si="0"/>
        <v xml:space="preserve">Budget </v>
      </c>
      <c r="G23" s="67" t="str">
        <f t="shared" si="0"/>
        <v>Budget</v>
      </c>
    </row>
    <row r="24" spans="1:12" x14ac:dyDescent="0.3">
      <c r="A24" s="1" t="s">
        <v>5</v>
      </c>
      <c r="B24" s="67" t="s">
        <v>22</v>
      </c>
      <c r="C24" s="67">
        <f>C4</f>
        <v>2024</v>
      </c>
      <c r="D24" s="67">
        <f t="shared" ref="D24:G24" si="1">D4</f>
        <v>2022</v>
      </c>
      <c r="E24" s="67">
        <f t="shared" si="1"/>
        <v>2023</v>
      </c>
      <c r="F24" s="67">
        <f t="shared" si="1"/>
        <v>2024</v>
      </c>
      <c r="G24" s="67">
        <f t="shared" si="1"/>
        <v>2025</v>
      </c>
      <c r="H24" t="s">
        <v>23</v>
      </c>
    </row>
    <row r="25" spans="1:12" x14ac:dyDescent="0.3">
      <c r="A25" s="3" t="s">
        <v>24</v>
      </c>
      <c r="B25" s="12">
        <v>4010</v>
      </c>
      <c r="C25" s="30">
        <f>SUM(Fotboll:Gemensamma!C25)</f>
        <v>106900</v>
      </c>
      <c r="D25" s="21">
        <f>SUM(Fotboll:Gemensamma!D25)</f>
        <v>114000</v>
      </c>
      <c r="E25" s="59">
        <f>SUM(Fotboll:Gemensamma!E25)</f>
        <v>75000</v>
      </c>
      <c r="F25" s="66">
        <f>SUM(Fotboll:Gemensamma!F25)</f>
        <v>75000</v>
      </c>
      <c r="G25" s="70">
        <f>SUM(Fotboll:Gemensamma!G25)</f>
        <v>88000</v>
      </c>
      <c r="H25" s="52" t="s">
        <v>25</v>
      </c>
      <c r="I25" s="9"/>
    </row>
    <row r="26" spans="1:12" x14ac:dyDescent="0.3">
      <c r="A26" s="3" t="s">
        <v>26</v>
      </c>
      <c r="B26" s="12">
        <v>4020</v>
      </c>
      <c r="C26" s="30">
        <f>SUM(Fotboll:Gemensamma!C26)</f>
        <v>47921</v>
      </c>
      <c r="D26" s="21">
        <f>SUM(Fotboll:Gemensamma!D26)</f>
        <v>33000</v>
      </c>
      <c r="E26" s="59">
        <f>SUM(Fotboll:Gemensamma!E26)</f>
        <v>35000</v>
      </c>
      <c r="F26" s="66">
        <f>SUM(Fotboll:Gemensamma!F26)</f>
        <v>45000</v>
      </c>
      <c r="G26" s="70">
        <f>SUM(Fotboll:Gemensamma!G26)</f>
        <v>50000</v>
      </c>
      <c r="H26" s="52"/>
      <c r="I26" s="9"/>
    </row>
    <row r="27" spans="1:12" x14ac:dyDescent="0.3">
      <c r="A27" s="3" t="s">
        <v>27</v>
      </c>
      <c r="B27" s="12">
        <v>4030</v>
      </c>
      <c r="C27" s="30">
        <f>SUM(Fotboll:Gemensamma!C27)</f>
        <v>4050</v>
      </c>
      <c r="D27" s="21">
        <f>SUM(Fotboll:Gemensamma!D27)</f>
        <v>1000</v>
      </c>
      <c r="E27" s="59">
        <f>SUM(Fotboll:Gemensamma!E27)</f>
        <v>4000</v>
      </c>
      <c r="F27" s="66">
        <f>SUM(Fotboll:Gemensamma!F27)</f>
        <v>4050</v>
      </c>
      <c r="G27" s="70">
        <f>SUM(Fotboll:Gemensamma!G27)</f>
        <v>4000</v>
      </c>
      <c r="H27" s="52"/>
      <c r="I27" s="9"/>
    </row>
    <row r="28" spans="1:12" x14ac:dyDescent="0.3">
      <c r="A28" s="3" t="s">
        <v>28</v>
      </c>
      <c r="B28" s="12">
        <v>4290</v>
      </c>
      <c r="C28" s="30">
        <f>SUM(Fotboll:Gemensamma!C28)</f>
        <v>43623</v>
      </c>
      <c r="D28" s="21">
        <f>SUM(Fotboll:Gemensamma!D28)</f>
        <v>40500</v>
      </c>
      <c r="E28" s="59">
        <f>SUM(Fotboll:Gemensamma!E28)</f>
        <v>52000</v>
      </c>
      <c r="F28" s="66">
        <f>SUM(Fotboll:Gemensamma!F28)</f>
        <v>42000</v>
      </c>
      <c r="G28" s="70">
        <f>SUM(Fotboll:Gemensamma!G28)</f>
        <v>50000</v>
      </c>
      <c r="H28" s="52"/>
      <c r="I28" s="9"/>
    </row>
    <row r="29" spans="1:12" x14ac:dyDescent="0.3">
      <c r="A29" s="3" t="s">
        <v>10</v>
      </c>
      <c r="B29" s="12">
        <v>4291</v>
      </c>
      <c r="C29" s="30">
        <f>SUM(Fotboll:Gemensamma!C29)</f>
        <v>24894</v>
      </c>
      <c r="D29" s="21">
        <f>SUM(Fotboll:Gemensamma!D29)</f>
        <v>2000</v>
      </c>
      <c r="E29" s="59">
        <f>SUM(Fotboll:Gemensamma!E29)</f>
        <v>12000</v>
      </c>
      <c r="F29" s="66">
        <f>SUM(Fotboll:Gemensamma!F29)</f>
        <v>25000</v>
      </c>
      <c r="G29" s="70">
        <f>SUM(Fotboll:Gemensamma!G29)</f>
        <v>25000</v>
      </c>
      <c r="H29" s="52"/>
      <c r="I29" s="9"/>
    </row>
    <row r="30" spans="1:12" x14ac:dyDescent="0.3">
      <c r="A30" s="3" t="s">
        <v>29</v>
      </c>
      <c r="B30" s="12">
        <v>4510</v>
      </c>
      <c r="C30" s="30">
        <f>SUM(Fotboll:Gemensamma!C30)</f>
        <v>0</v>
      </c>
      <c r="D30" s="21">
        <f>SUM(Fotboll:Gemensamma!D30)</f>
        <v>0</v>
      </c>
      <c r="E30" s="59">
        <f>SUM(Fotboll:Gemensamma!E30)</f>
        <v>0</v>
      </c>
      <c r="F30" s="66">
        <f>SUM(Fotboll:Gemensamma!F30)</f>
        <v>0</v>
      </c>
      <c r="G30" s="70">
        <f>SUM(Fotboll:Gemensamma!G30)</f>
        <v>0</v>
      </c>
      <c r="H30" s="52"/>
      <c r="I30" s="9"/>
    </row>
    <row r="31" spans="1:12" x14ac:dyDescent="0.3">
      <c r="A31" s="3" t="s">
        <v>30</v>
      </c>
      <c r="B31" s="12">
        <v>4610</v>
      </c>
      <c r="C31" s="30">
        <f>SUM(Fotboll:Gemensamma!C31)</f>
        <v>22630</v>
      </c>
      <c r="D31" s="21">
        <f>SUM(Fotboll:Gemensamma!D31)</f>
        <v>42000</v>
      </c>
      <c r="E31" s="59">
        <f>SUM(Fotboll:Gemensamma!E31)</f>
        <v>45000</v>
      </c>
      <c r="F31" s="66">
        <f>SUM(Fotboll:Gemensamma!F31)</f>
        <v>50000</v>
      </c>
      <c r="G31" s="70">
        <f>SUM(Fotboll:Gemensamma!G31)</f>
        <v>50000</v>
      </c>
      <c r="H31" s="52"/>
      <c r="I31" s="9"/>
    </row>
    <row r="32" spans="1:12" x14ac:dyDescent="0.3">
      <c r="A32" s="3" t="s">
        <v>31</v>
      </c>
      <c r="B32" s="12">
        <v>4710</v>
      </c>
      <c r="C32" s="30">
        <f>SUM(Fotboll:Gemensamma!C32)</f>
        <v>32500</v>
      </c>
      <c r="D32" s="21">
        <f>SUM(Fotboll:Gemensamma!D32)</f>
        <v>10000</v>
      </c>
      <c r="E32" s="59">
        <f>SUM(Fotboll:Gemensamma!E32)</f>
        <v>5000</v>
      </c>
      <c r="F32" s="66">
        <f>SUM(Fotboll:Gemensamma!F32)</f>
        <v>5000</v>
      </c>
      <c r="G32" s="70">
        <f>SUM(Fotboll:Gemensamma!G32)</f>
        <v>20000</v>
      </c>
      <c r="H32" s="52"/>
      <c r="I32" s="9"/>
    </row>
    <row r="33" spans="1:12" x14ac:dyDescent="0.3">
      <c r="A33" s="3" t="s">
        <v>32</v>
      </c>
      <c r="B33" s="12">
        <v>4711</v>
      </c>
      <c r="C33" s="30">
        <f>SUM(Fotboll:Gemensamma!C33)</f>
        <v>2540</v>
      </c>
      <c r="D33" s="21">
        <f>SUM(Fotboll:Gemensamma!D33)</f>
        <v>8000</v>
      </c>
      <c r="E33" s="59">
        <f>SUM(Fotboll:Gemensamma!E33)</f>
        <v>8000</v>
      </c>
      <c r="F33" s="66">
        <f>SUM(Fotboll:Gemensamma!F33)</f>
        <v>8000</v>
      </c>
      <c r="G33" s="70">
        <f>SUM(Fotboll:Gemensamma!G33)</f>
        <v>3000</v>
      </c>
      <c r="H33" s="52"/>
      <c r="I33" s="9"/>
    </row>
    <row r="34" spans="1:12" x14ac:dyDescent="0.3">
      <c r="A34" s="3" t="s">
        <v>33</v>
      </c>
      <c r="B34" s="12">
        <v>4800</v>
      </c>
      <c r="C34" s="30">
        <f>SUM(Fotboll:Gemensamma!C34)</f>
        <v>94501</v>
      </c>
      <c r="D34" s="21">
        <f>SUM(Fotboll:Gemensamma!D34)</f>
        <v>79200</v>
      </c>
      <c r="E34" s="59">
        <f>SUM(Fotboll:Gemensamma!E34)</f>
        <v>85000</v>
      </c>
      <c r="F34" s="66">
        <f>SUM(Fotboll:Gemensamma!F34)</f>
        <v>93000</v>
      </c>
      <c r="G34" s="70">
        <f>SUM(Fotboll:Gemensamma!G34)</f>
        <v>95000</v>
      </c>
      <c r="H34" s="52"/>
      <c r="I34" s="9"/>
    </row>
    <row r="35" spans="1:12" x14ac:dyDescent="0.3">
      <c r="A35" s="8" t="s">
        <v>34</v>
      </c>
      <c r="B35" s="12">
        <v>4998</v>
      </c>
      <c r="C35" s="30">
        <f>SUM(Fotboll:Gemensamma!C35)</f>
        <v>146</v>
      </c>
      <c r="D35" s="21">
        <f>SUM(Fotboll:Gemensamma!D35)</f>
        <v>0</v>
      </c>
      <c r="E35" s="59">
        <f>SUM(Fotboll:Gemensamma!E35)</f>
        <v>17000</v>
      </c>
      <c r="F35" s="66">
        <f>SUM(Fotboll:Gemensamma!F35)</f>
        <v>0</v>
      </c>
      <c r="G35" s="70">
        <f>SUM(Fotboll:Gemensamma!G35)</f>
        <v>0</v>
      </c>
      <c r="H35" s="52"/>
      <c r="I35" s="18"/>
    </row>
    <row r="36" spans="1:12" x14ac:dyDescent="0.3">
      <c r="A36" s="3" t="s">
        <v>35</v>
      </c>
      <c r="B36" s="12">
        <v>4999</v>
      </c>
      <c r="C36" s="30">
        <f>SUM(Fotboll:Gemensamma!C36)</f>
        <v>0</v>
      </c>
      <c r="D36" s="21">
        <f>SUM(Fotboll:Gemensamma!D36)</f>
        <v>0</v>
      </c>
      <c r="E36" s="59">
        <f>SUM(Fotboll:Gemensamma!E36)</f>
        <v>0</v>
      </c>
      <c r="F36" s="66">
        <f>SUM(Fotboll:Gemensamma!F36)</f>
        <v>0</v>
      </c>
      <c r="G36" s="70">
        <f>SUM(Fotboll:Gemensamma!G36)</f>
        <v>0</v>
      </c>
      <c r="H36" s="52"/>
      <c r="I36" s="9"/>
    </row>
    <row r="37" spans="1:12" x14ac:dyDescent="0.3">
      <c r="A37" s="3" t="s">
        <v>36</v>
      </c>
      <c r="B37" s="12">
        <v>5010</v>
      </c>
      <c r="C37" s="30">
        <f>SUM(Fotboll:Gemensamma!C37)</f>
        <v>56410</v>
      </c>
      <c r="D37" s="21">
        <f>SUM(Fotboll:Gemensamma!D37)</f>
        <v>55000</v>
      </c>
      <c r="E37" s="59">
        <f>SUM(Fotboll:Gemensamma!E37)</f>
        <v>47160</v>
      </c>
      <c r="F37" s="66">
        <f>SUM(Fotboll:Gemensamma!F37)</f>
        <v>46880</v>
      </c>
      <c r="G37" s="70">
        <f>SUM(Fotboll:Gemensamma!G37)</f>
        <v>57325</v>
      </c>
      <c r="H37" s="52"/>
      <c r="I37" s="9"/>
    </row>
    <row r="38" spans="1:12" x14ac:dyDescent="0.3">
      <c r="A38" s="3" t="s">
        <v>37</v>
      </c>
      <c r="B38" s="12">
        <v>5011</v>
      </c>
      <c r="C38" s="30">
        <f>SUM(Fotboll:Gemensamma!C38)</f>
        <v>53355</v>
      </c>
      <c r="D38" s="21">
        <f>SUM(Fotboll:Gemensamma!D38)</f>
        <v>45000</v>
      </c>
      <c r="E38" s="59">
        <f>SUM(Fotboll:Gemensamma!E38)</f>
        <v>60000</v>
      </c>
      <c r="F38" s="66">
        <f>SUM(Fotboll:Gemensamma!F38)</f>
        <v>65000</v>
      </c>
      <c r="G38" s="70">
        <f>SUM(Fotboll:Gemensamma!G38)</f>
        <v>55000</v>
      </c>
      <c r="H38" s="52"/>
      <c r="I38" s="9"/>
    </row>
    <row r="39" spans="1:12" x14ac:dyDescent="0.3">
      <c r="A39" s="3" t="s">
        <v>38</v>
      </c>
      <c r="B39" s="12">
        <v>5020</v>
      </c>
      <c r="C39" s="30">
        <f>SUM(Fotboll:Gemensamma!C39)</f>
        <v>29146</v>
      </c>
      <c r="D39" s="21">
        <f>SUM(Fotboll:Gemensamma!D39)</f>
        <v>19000</v>
      </c>
      <c r="E39" s="59">
        <f>SUM(Fotboll:Gemensamma!E39)</f>
        <v>30000</v>
      </c>
      <c r="F39" s="66">
        <f>SUM(Fotboll:Gemensamma!F39)</f>
        <v>25000</v>
      </c>
      <c r="G39" s="70">
        <f>SUM(Fotboll:Gemensamma!G39)</f>
        <v>29000</v>
      </c>
      <c r="H39" s="62"/>
      <c r="I39" s="9"/>
    </row>
    <row r="40" spans="1:12" x14ac:dyDescent="0.3">
      <c r="A40" s="3" t="s">
        <v>39</v>
      </c>
      <c r="B40" s="12">
        <v>5040</v>
      </c>
      <c r="C40" s="30">
        <f>SUM(Fotboll:Gemensamma!C40)</f>
        <v>19067</v>
      </c>
      <c r="D40" s="21">
        <f>SUM(Fotboll:Gemensamma!D40)</f>
        <v>16000</v>
      </c>
      <c r="E40" s="59">
        <f>SUM(Fotboll:Gemensamma!E40)</f>
        <v>16000</v>
      </c>
      <c r="F40" s="66">
        <f>SUM(Fotboll:Gemensamma!F40)</f>
        <v>17500</v>
      </c>
      <c r="G40" s="70">
        <f>SUM(Fotboll:Gemensamma!G40)</f>
        <v>19000</v>
      </c>
      <c r="H40" s="52"/>
      <c r="I40" s="9"/>
    </row>
    <row r="41" spans="1:12" x14ac:dyDescent="0.3">
      <c r="A41" s="3" t="s">
        <v>40</v>
      </c>
      <c r="B41" s="12">
        <v>5050</v>
      </c>
      <c r="C41" s="30">
        <f>SUM(Fotboll:Gemensamma!C41)</f>
        <v>1303</v>
      </c>
      <c r="D41" s="21">
        <f>SUM(Fotboll:Gemensamma!D41)</f>
        <v>50000</v>
      </c>
      <c r="E41" s="59">
        <f>SUM(Fotboll:Gemensamma!E41)</f>
        <v>5000</v>
      </c>
      <c r="F41" s="66">
        <f>SUM(Fotboll:Gemensamma!F41)</f>
        <v>5000</v>
      </c>
      <c r="G41" s="70">
        <f>SUM(Fotboll:Gemensamma!G41)</f>
        <v>5000</v>
      </c>
      <c r="H41" s="52"/>
      <c r="I41" s="9"/>
    </row>
    <row r="42" spans="1:12" x14ac:dyDescent="0.3">
      <c r="A42" s="3" t="s">
        <v>41</v>
      </c>
      <c r="B42" s="12">
        <v>5060</v>
      </c>
      <c r="C42" s="30">
        <f>SUM(Fotboll:Gemensamma!C42)</f>
        <v>12391</v>
      </c>
      <c r="D42" s="21">
        <f>SUM(Fotboll:Gemensamma!D42)</f>
        <v>13000</v>
      </c>
      <c r="E42" s="59">
        <f>SUM(Fotboll:Gemensamma!E42)</f>
        <v>13000</v>
      </c>
      <c r="F42" s="66">
        <f>SUM(Fotboll:Gemensamma!F42)</f>
        <v>14000</v>
      </c>
      <c r="G42" s="70">
        <f>SUM(Fotboll:Gemensamma!G42)</f>
        <v>12000</v>
      </c>
      <c r="H42" s="52"/>
      <c r="I42" s="9"/>
      <c r="L42" s="10"/>
    </row>
    <row r="43" spans="1:12" s="10" customFormat="1" x14ac:dyDescent="0.3">
      <c r="A43" s="11" t="s">
        <v>42</v>
      </c>
      <c r="B43" s="17">
        <v>5070</v>
      </c>
      <c r="C43" s="30">
        <f>SUM(Fotboll:Gemensamma!C43)</f>
        <v>0</v>
      </c>
      <c r="D43" s="21">
        <f>SUM(Fotboll:Gemensamma!D43)</f>
        <v>5000</v>
      </c>
      <c r="E43" s="59">
        <f>SUM(Fotboll:Gemensamma!E43)</f>
        <v>5000</v>
      </c>
      <c r="F43" s="66">
        <f>SUM(Fotboll:Gemensamma!F43)</f>
        <v>5000</v>
      </c>
      <c r="G43" s="70">
        <f>SUM(Fotboll:Gemensamma!G43)</f>
        <v>0</v>
      </c>
      <c r="H43" s="62"/>
      <c r="I43" s="9"/>
      <c r="L43"/>
    </row>
    <row r="44" spans="1:12" s="10" customFormat="1" x14ac:dyDescent="0.3">
      <c r="A44" s="11" t="s">
        <v>43</v>
      </c>
      <c r="B44" s="17">
        <v>5090</v>
      </c>
      <c r="C44" s="30">
        <f>SUM(Fotboll:Gemensamma!C44)</f>
        <v>11253</v>
      </c>
      <c r="D44" s="21">
        <f>SUM(Fotboll:Gemensamma!D44)</f>
        <v>0</v>
      </c>
      <c r="E44" s="59">
        <f>SUM(Fotboll:Gemensamma!E44)</f>
        <v>0</v>
      </c>
      <c r="F44" s="66">
        <f>SUM(Fotboll:Gemensamma!F44)</f>
        <v>0</v>
      </c>
      <c r="G44" s="70">
        <f>SUM(Fotboll:Gemensamma!G44)</f>
        <v>0</v>
      </c>
      <c r="H44" s="62"/>
      <c r="I44" s="9"/>
      <c r="L44"/>
    </row>
    <row r="45" spans="1:12" x14ac:dyDescent="0.3">
      <c r="A45" s="3" t="s">
        <v>44</v>
      </c>
      <c r="B45" s="12">
        <v>5420</v>
      </c>
      <c r="C45" s="30">
        <f>SUM(Fotboll:Gemensamma!C45)</f>
        <v>14922</v>
      </c>
      <c r="D45" s="21">
        <f>SUM(Fotboll:Gemensamma!D45)</f>
        <v>10000</v>
      </c>
      <c r="E45" s="59">
        <f>SUM(Fotboll:Gemensamma!E45)</f>
        <v>12000</v>
      </c>
      <c r="F45" s="66">
        <f>SUM(Fotboll:Gemensamma!F45)</f>
        <v>12500</v>
      </c>
      <c r="G45" s="70">
        <f>SUM(Fotboll:Gemensamma!G45)</f>
        <v>15500</v>
      </c>
      <c r="H45" s="52"/>
      <c r="I45" s="9"/>
    </row>
    <row r="46" spans="1:12" x14ac:dyDescent="0.3">
      <c r="A46" s="3" t="s">
        <v>45</v>
      </c>
      <c r="B46" s="12">
        <v>5612</v>
      </c>
      <c r="C46" s="30">
        <f>SUM(Fotboll:Gemensamma!C46)</f>
        <v>0</v>
      </c>
      <c r="D46" s="21">
        <f>SUM(Fotboll:Gemensamma!D46)</f>
        <v>0</v>
      </c>
      <c r="E46" s="59">
        <f>SUM(Fotboll:Gemensamma!E46)</f>
        <v>0</v>
      </c>
      <c r="F46" s="66">
        <f>SUM(Fotboll:Gemensamma!F46)</f>
        <v>614</v>
      </c>
      <c r="G46" s="70">
        <f>SUM(Fotboll:Gemensamma!G46)</f>
        <v>0</v>
      </c>
      <c r="H46" s="52"/>
      <c r="I46" s="9"/>
    </row>
    <row r="47" spans="1:12" x14ac:dyDescent="0.3">
      <c r="A47" s="3" t="s">
        <v>46</v>
      </c>
      <c r="B47" s="12">
        <v>6110</v>
      </c>
      <c r="C47" s="30">
        <f>SUM(Fotboll:Gemensamma!C47)</f>
        <v>0</v>
      </c>
      <c r="D47" s="21">
        <f>SUM(Fotboll:Gemensamma!D47)</f>
        <v>12000</v>
      </c>
      <c r="E47" s="59">
        <f>SUM(Fotboll:Gemensamma!E47)</f>
        <v>0</v>
      </c>
      <c r="F47" s="66">
        <f>SUM(Fotboll:Gemensamma!F47)</f>
        <v>0</v>
      </c>
      <c r="G47" s="70">
        <f>SUM(Fotboll:Gemensamma!G47)</f>
        <v>0</v>
      </c>
      <c r="H47" s="52" t="s">
        <v>47</v>
      </c>
      <c r="I47" s="9"/>
    </row>
    <row r="48" spans="1:12" x14ac:dyDescent="0.3">
      <c r="A48" s="3" t="s">
        <v>48</v>
      </c>
      <c r="B48" s="12">
        <v>6230</v>
      </c>
      <c r="C48" s="30">
        <f>SUM(Fotboll:Gemensamma!C48)</f>
        <v>11984.23</v>
      </c>
      <c r="D48" s="21">
        <f>SUM(Fotboll:Gemensamma!D48)</f>
        <v>7000</v>
      </c>
      <c r="E48" s="59">
        <f>SUM(Fotboll:Gemensamma!E48)</f>
        <v>8000</v>
      </c>
      <c r="F48" s="66">
        <f>SUM(Fotboll:Gemensamma!F48)</f>
        <v>11700</v>
      </c>
      <c r="G48" s="70">
        <f>SUM(Fotboll:Gemensamma!G48)</f>
        <v>12350</v>
      </c>
      <c r="H48" s="52"/>
      <c r="I48" s="9"/>
    </row>
    <row r="49" spans="1:9" x14ac:dyDescent="0.3">
      <c r="A49" s="3" t="s">
        <v>49</v>
      </c>
      <c r="B49" s="12">
        <v>6310</v>
      </c>
      <c r="C49" s="30">
        <f>SUM(Fotboll:Gemensamma!C49)</f>
        <v>3995</v>
      </c>
      <c r="D49" s="21">
        <f>SUM(Fotboll:Gemensamma!D49)</f>
        <v>4000</v>
      </c>
      <c r="E49" s="59">
        <f>SUM(Fotboll:Gemensamma!E49)</f>
        <v>5000</v>
      </c>
      <c r="F49" s="66">
        <f>SUM(Fotboll:Gemensamma!F49)</f>
        <v>3900</v>
      </c>
      <c r="G49" s="70">
        <f>SUM(Fotboll:Gemensamma!G49)</f>
        <v>4100</v>
      </c>
      <c r="H49" s="52"/>
      <c r="I49" s="9"/>
    </row>
    <row r="50" spans="1:9" x14ac:dyDescent="0.3">
      <c r="A50" s="3" t="s">
        <v>50</v>
      </c>
      <c r="B50" s="12">
        <v>6530</v>
      </c>
      <c r="C50" s="30">
        <f>SUM(Fotboll:Gemensamma!C50)</f>
        <v>122933</v>
      </c>
      <c r="D50" s="21">
        <f>SUM(Fotboll:Gemensamma!D50)</f>
        <v>90000</v>
      </c>
      <c r="E50" s="59">
        <f>SUM(Fotboll:Gemensamma!E50)</f>
        <v>115000</v>
      </c>
      <c r="F50" s="66">
        <f>SUM(Fotboll:Gemensamma!F50)</f>
        <v>115000</v>
      </c>
      <c r="G50" s="70">
        <f>SUM(Fotboll:Gemensamma!G50)</f>
        <v>126500</v>
      </c>
      <c r="H50" s="62"/>
      <c r="I50" s="9"/>
    </row>
    <row r="51" spans="1:9" x14ac:dyDescent="0.3">
      <c r="A51" s="3" t="s">
        <v>51</v>
      </c>
      <c r="B51" s="12">
        <v>6550</v>
      </c>
      <c r="C51" s="30">
        <f>SUM(Fotboll:Gemensamma!C51)</f>
        <v>16610</v>
      </c>
      <c r="D51" s="21">
        <f>SUM(Fotboll:Gemensamma!D51)</f>
        <v>22000</v>
      </c>
      <c r="E51" s="59">
        <f>SUM(Fotboll:Gemensamma!E51)</f>
        <v>35000</v>
      </c>
      <c r="F51" s="66">
        <f>SUM(Fotboll:Gemensamma!F51)</f>
        <v>35600</v>
      </c>
      <c r="G51" s="70">
        <f>SUM(Fotboll:Gemensamma!G51)</f>
        <v>17100</v>
      </c>
      <c r="H51" s="52"/>
      <c r="I51" s="9"/>
    </row>
    <row r="52" spans="1:9" x14ac:dyDescent="0.3">
      <c r="A52" s="3" t="s">
        <v>52</v>
      </c>
      <c r="B52" s="12">
        <v>6570</v>
      </c>
      <c r="C52" s="30">
        <f>SUM(Fotboll:Gemensamma!C52)</f>
        <v>8511</v>
      </c>
      <c r="D52" s="21">
        <f>SUM(Fotboll:Gemensamma!D52)</f>
        <v>4000</v>
      </c>
      <c r="E52" s="59">
        <f>SUM(Fotboll:Gemensamma!E52)</f>
        <v>10000</v>
      </c>
      <c r="F52" s="66">
        <f>SUM(Fotboll:Gemensamma!F52)</f>
        <v>12500</v>
      </c>
      <c r="G52" s="70">
        <f>SUM(Fotboll:Gemensamma!G52)</f>
        <v>8800</v>
      </c>
      <c r="H52" s="52"/>
      <c r="I52" s="9"/>
    </row>
    <row r="53" spans="1:9" x14ac:dyDescent="0.3">
      <c r="A53" s="3" t="s">
        <v>53</v>
      </c>
      <c r="B53" s="12">
        <v>6991</v>
      </c>
      <c r="C53" s="30">
        <f>SUM(Fotboll:Gemensamma!C53)</f>
        <v>556.25</v>
      </c>
      <c r="D53" s="21">
        <f>SUM(Fotboll:Gemensamma!D53)</f>
        <v>0</v>
      </c>
      <c r="E53" s="59">
        <f>SUM(Fotboll:Gemensamma!E53)</f>
        <v>0</v>
      </c>
      <c r="F53" s="66">
        <f>SUM(Fotboll:Gemensamma!F53)</f>
        <v>0</v>
      </c>
      <c r="G53" s="70">
        <f>SUM(Fotboll:Gemensamma!G53)</f>
        <v>0</v>
      </c>
      <c r="H53" s="52"/>
      <c r="I53" s="9"/>
    </row>
    <row r="54" spans="1:9" x14ac:dyDescent="0.3">
      <c r="A54" s="3" t="s">
        <v>54</v>
      </c>
      <c r="B54" s="12">
        <v>7210</v>
      </c>
      <c r="C54" s="30">
        <f>SUM(Fotboll:Gemensamma!C54)</f>
        <v>39400</v>
      </c>
      <c r="D54" s="21">
        <f>SUM(Fotboll:Gemensamma!D54)</f>
        <v>62000</v>
      </c>
      <c r="E54" s="59">
        <f>SUM(Fotboll:Gemensamma!E54)</f>
        <v>70000</v>
      </c>
      <c r="F54" s="66">
        <f>SUM(Fotboll:Gemensamma!F54)</f>
        <v>94000</v>
      </c>
      <c r="G54" s="70">
        <f>SUM(Fotboll:Gemensamma!G54)</f>
        <v>60000</v>
      </c>
      <c r="H54" s="52"/>
      <c r="I54" s="9"/>
    </row>
    <row r="55" spans="1:9" x14ac:dyDescent="0.3">
      <c r="A55" s="3" t="s">
        <v>55</v>
      </c>
      <c r="B55" s="12">
        <v>7211</v>
      </c>
      <c r="C55" s="30">
        <f>SUM(Fotboll:Gemensamma!C55)</f>
        <v>60783</v>
      </c>
      <c r="D55" s="21">
        <f>SUM(Fotboll:Gemensamma!D55)</f>
        <v>60000</v>
      </c>
      <c r="E55" s="59">
        <f>SUM(Fotboll:Gemensamma!E55)</f>
        <v>75000</v>
      </c>
      <c r="F55" s="66">
        <f>SUM(Fotboll:Gemensamma!F55)</f>
        <v>80000</v>
      </c>
      <c r="G55" s="70">
        <f>SUM(Fotboll:Gemensamma!G55)</f>
        <v>70000</v>
      </c>
      <c r="H55" s="52" t="s">
        <v>56</v>
      </c>
      <c r="I55" s="9"/>
    </row>
    <row r="56" spans="1:9" x14ac:dyDescent="0.3">
      <c r="A56" s="3" t="s">
        <v>57</v>
      </c>
      <c r="B56" s="12">
        <v>7331</v>
      </c>
      <c r="C56" s="30">
        <f>SUM(Fotboll:Gemensamma!C56)</f>
        <v>11535</v>
      </c>
      <c r="D56" s="21">
        <f>SUM(Fotboll:Gemensamma!D56)</f>
        <v>2000</v>
      </c>
      <c r="E56" s="59">
        <f>SUM(Fotboll:Gemensamma!E56)</f>
        <v>0</v>
      </c>
      <c r="F56" s="66">
        <f>SUM(Fotboll:Gemensamma!F56)</f>
        <v>0</v>
      </c>
      <c r="G56" s="70">
        <f>SUM(Fotboll:Gemensamma!G56)</f>
        <v>15000</v>
      </c>
      <c r="I56" s="9"/>
    </row>
    <row r="57" spans="1:9" x14ac:dyDescent="0.3">
      <c r="A57" s="3" t="s">
        <v>58</v>
      </c>
      <c r="B57" s="12">
        <v>7570</v>
      </c>
      <c r="C57" s="30">
        <f>SUM(Fotboll:Gemensamma!C57)</f>
        <v>0</v>
      </c>
      <c r="D57" s="21">
        <f>SUM(Fotboll:Gemensamma!D57)</f>
        <v>200</v>
      </c>
      <c r="E57" s="59">
        <f>SUM(Fotboll:Gemensamma!E57)</f>
        <v>200</v>
      </c>
      <c r="F57" s="66">
        <f>SUM(Fotboll:Gemensamma!F57)</f>
        <v>200</v>
      </c>
      <c r="G57" s="70">
        <f>SUM(Fotboll:Gemensamma!G57)</f>
        <v>0</v>
      </c>
      <c r="I57" s="9"/>
    </row>
    <row r="58" spans="1:9" x14ac:dyDescent="0.3">
      <c r="A58" s="3" t="s">
        <v>59</v>
      </c>
      <c r="B58" s="12">
        <v>7610</v>
      </c>
      <c r="C58" s="30">
        <f>SUM(Fotboll:Gemensamma!C58)</f>
        <v>21700</v>
      </c>
      <c r="D58" s="21">
        <f>SUM(Fotboll:Gemensamma!D58)</f>
        <v>22500</v>
      </c>
      <c r="E58" s="59">
        <f>SUM(Fotboll:Gemensamma!E58)</f>
        <v>17000</v>
      </c>
      <c r="F58" s="66">
        <f>SUM(Fotboll:Gemensamma!F58)</f>
        <v>27000</v>
      </c>
      <c r="G58" s="70">
        <f>SUM(Fotboll:Gemensamma!G58)</f>
        <v>25000</v>
      </c>
      <c r="H58" s="52"/>
      <c r="I58" s="9"/>
    </row>
    <row r="59" spans="1:9" x14ac:dyDescent="0.3">
      <c r="A59" s="3" t="s">
        <v>60</v>
      </c>
      <c r="B59" s="12">
        <v>7830</v>
      </c>
      <c r="C59" s="30">
        <f>SUM(Fotboll:Gemensamma!C59)</f>
        <v>33389</v>
      </c>
      <c r="D59" s="21">
        <f>SUM(Fotboll:Gemensamma!E59)</f>
        <v>33389</v>
      </c>
      <c r="E59" s="59">
        <f>SUM(Fotboll:Gemensamma!E59)</f>
        <v>33389</v>
      </c>
      <c r="F59" s="66">
        <f>SUM(Fotboll:Gemensamma!F59)</f>
        <v>33389</v>
      </c>
      <c r="G59" s="70">
        <f>SUM(Fotboll:Gemensamma!G59)</f>
        <v>33389</v>
      </c>
      <c r="H59" s="52"/>
      <c r="I59" s="9"/>
    </row>
    <row r="60" spans="1:9" x14ac:dyDescent="0.3">
      <c r="A60" s="1" t="s">
        <v>61</v>
      </c>
      <c r="C60" s="26">
        <f>SUM(C25:C59)</f>
        <v>908948.47999999998</v>
      </c>
      <c r="D60" s="25">
        <f>SUM(D25:D59)</f>
        <v>861789</v>
      </c>
      <c r="E60" s="25">
        <f>SUM(E25:E59)</f>
        <v>894749</v>
      </c>
      <c r="F60" s="49">
        <f>SUM(F25:F59)</f>
        <v>951833</v>
      </c>
      <c r="G60" s="49">
        <f>SUM(G25:G59)</f>
        <v>950064</v>
      </c>
    </row>
    <row r="61" spans="1:9" x14ac:dyDescent="0.3">
      <c r="C61" s="25"/>
      <c r="D61" s="25"/>
      <c r="E61" s="25"/>
      <c r="F61" s="49"/>
      <c r="G61" s="49"/>
    </row>
    <row r="62" spans="1:9" x14ac:dyDescent="0.3">
      <c r="A62" s="1" t="s">
        <v>62</v>
      </c>
      <c r="C62" s="31">
        <f>C17-C60</f>
        <v>28290.520000000019</v>
      </c>
      <c r="D62" s="32">
        <f>D17-D60</f>
        <v>8111</v>
      </c>
      <c r="E62" s="29">
        <f>E17-E60</f>
        <v>-6549</v>
      </c>
      <c r="F62" s="29">
        <f>F17-F60</f>
        <v>-11833</v>
      </c>
      <c r="G62" s="29">
        <f>G17-G60</f>
        <v>-14364</v>
      </c>
    </row>
  </sheetData>
  <sortState xmlns:xlrd2="http://schemas.microsoft.com/office/spreadsheetml/2017/richdata2" ref="A8:H16">
    <sortCondition ref="B8:B16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0BF6-A2B9-48D7-BC21-C848171C8495}">
  <dimension ref="A1:H148"/>
  <sheetViews>
    <sheetView workbookViewId="0">
      <selection activeCell="H18" sqref="H18"/>
    </sheetView>
  </sheetViews>
  <sheetFormatPr defaultRowHeight="14.4" x14ac:dyDescent="0.3"/>
  <sheetData>
    <row r="1" spans="1:8" x14ac:dyDescent="0.3">
      <c r="A1" t="s">
        <v>79</v>
      </c>
      <c r="D1" t="s">
        <v>80</v>
      </c>
      <c r="E1" t="s">
        <v>165</v>
      </c>
    </row>
    <row r="2" spans="1:8" x14ac:dyDescent="0.3">
      <c r="A2" t="s">
        <v>82</v>
      </c>
      <c r="E2" t="s">
        <v>84</v>
      </c>
    </row>
    <row r="3" spans="1:8" x14ac:dyDescent="0.3">
      <c r="A3" t="s">
        <v>85</v>
      </c>
    </row>
    <row r="4" spans="1:8" x14ac:dyDescent="0.3">
      <c r="A4" t="s">
        <v>86</v>
      </c>
    </row>
    <row r="6" spans="1:8" x14ac:dyDescent="0.3">
      <c r="D6" t="s">
        <v>87</v>
      </c>
      <c r="E6" t="s">
        <v>88</v>
      </c>
      <c r="F6" t="s">
        <v>89</v>
      </c>
    </row>
    <row r="9" spans="1:8" x14ac:dyDescent="0.3">
      <c r="A9" t="s">
        <v>90</v>
      </c>
    </row>
    <row r="10" spans="1:8" x14ac:dyDescent="0.3">
      <c r="A10" t="s">
        <v>91</v>
      </c>
    </row>
    <row r="13" spans="1:8" x14ac:dyDescent="0.3">
      <c r="A13">
        <v>3004</v>
      </c>
      <c r="C13" t="s">
        <v>136</v>
      </c>
      <c r="D13" s="68">
        <v>12132.5</v>
      </c>
      <c r="E13" s="68">
        <v>12132.5</v>
      </c>
      <c r="F13" s="68">
        <v>31552.94</v>
      </c>
      <c r="H13">
        <f>VLOOKUP(A13,Total!$B:$D,3,0)</f>
        <v>13000</v>
      </c>
    </row>
    <row r="14" spans="1:8" x14ac:dyDescent="0.3">
      <c r="A14">
        <v>3230</v>
      </c>
      <c r="C14" t="s">
        <v>137</v>
      </c>
      <c r="D14" s="68">
        <v>6915</v>
      </c>
      <c r="E14" s="68">
        <v>6915</v>
      </c>
      <c r="F14" s="68">
        <v>19255</v>
      </c>
      <c r="H14">
        <f>VLOOKUP(A14,Total!$B:$D,3,0)</f>
        <v>30000</v>
      </c>
    </row>
    <row r="15" spans="1:8" x14ac:dyDescent="0.3">
      <c r="A15">
        <v>3291</v>
      </c>
      <c r="C15" t="s">
        <v>10</v>
      </c>
      <c r="D15" s="68">
        <v>29850</v>
      </c>
      <c r="E15" s="68">
        <v>29850</v>
      </c>
      <c r="F15" s="68">
        <v>33900</v>
      </c>
      <c r="H15">
        <f>VLOOKUP(A15,Total!$B:$D,3,0)</f>
        <v>22000</v>
      </c>
    </row>
    <row r="16" spans="1:8" x14ac:dyDescent="0.3">
      <c r="A16">
        <v>3410</v>
      </c>
      <c r="C16" t="s">
        <v>11</v>
      </c>
      <c r="D16" s="68">
        <v>164320</v>
      </c>
      <c r="E16" s="68">
        <v>164320</v>
      </c>
      <c r="F16" s="68">
        <v>185980</v>
      </c>
      <c r="H16">
        <f>VLOOKUP(A16,Total!$B:$D,3,0)</f>
        <v>170000</v>
      </c>
    </row>
    <row r="17" spans="1:8" x14ac:dyDescent="0.3">
      <c r="A17">
        <v>3411</v>
      </c>
      <c r="C17" t="s">
        <v>92</v>
      </c>
      <c r="D17" s="68">
        <v>357340.5</v>
      </c>
      <c r="E17" s="68">
        <v>357340.5</v>
      </c>
      <c r="F17" s="68">
        <v>407702.06</v>
      </c>
      <c r="H17">
        <f>VLOOKUP(A17,Total!$B:$D,3,0)</f>
        <v>292000</v>
      </c>
    </row>
    <row r="18" spans="1:8" x14ac:dyDescent="0.3">
      <c r="A18">
        <v>3412</v>
      </c>
      <c r="C18" t="s">
        <v>118</v>
      </c>
      <c r="D18" s="68">
        <v>6850</v>
      </c>
      <c r="E18" s="68">
        <v>6850</v>
      </c>
      <c r="F18">
        <v>0</v>
      </c>
      <c r="H18" t="e">
        <f>VLOOKUP(A18,Total!$B:$D,3,0)</f>
        <v>#N/A</v>
      </c>
    </row>
    <row r="19" spans="1:8" x14ac:dyDescent="0.3">
      <c r="A19">
        <v>3710</v>
      </c>
      <c r="C19" t="s">
        <v>13</v>
      </c>
      <c r="D19" s="68">
        <v>115790</v>
      </c>
      <c r="E19" s="68">
        <v>115790</v>
      </c>
      <c r="F19" s="68">
        <v>100650</v>
      </c>
      <c r="H19">
        <f>VLOOKUP(A19,Total!$B:$D,3,0)</f>
        <v>90000</v>
      </c>
    </row>
    <row r="20" spans="1:8" x14ac:dyDescent="0.3">
      <c r="A20">
        <v>3740</v>
      </c>
      <c r="C20" t="s">
        <v>119</v>
      </c>
      <c r="D20">
        <v>0</v>
      </c>
      <c r="E20">
        <v>0</v>
      </c>
      <c r="F20">
        <v>-0.25</v>
      </c>
      <c r="H20" t="e">
        <f>VLOOKUP(A20,Total!$B:$D,3,0)</f>
        <v>#N/A</v>
      </c>
    </row>
    <row r="21" spans="1:8" x14ac:dyDescent="0.3">
      <c r="H21" t="e">
        <f>VLOOKUP(A21,Total!$B:$D,3,0)</f>
        <v>#N/A</v>
      </c>
    </row>
    <row r="22" spans="1:8" x14ac:dyDescent="0.3">
      <c r="H22" t="e">
        <f>VLOOKUP(A22,Total!$B:$D,3,0)</f>
        <v>#N/A</v>
      </c>
    </row>
    <row r="23" spans="1:8" x14ac:dyDescent="0.3">
      <c r="A23" t="s">
        <v>93</v>
      </c>
      <c r="D23" s="68">
        <v>693198</v>
      </c>
      <c r="E23" s="68">
        <v>693198</v>
      </c>
      <c r="F23" s="68">
        <v>779039.75</v>
      </c>
      <c r="H23" t="e">
        <f>VLOOKUP(A23,Total!$B:$D,3,0)</f>
        <v>#N/A</v>
      </c>
    </row>
    <row r="24" spans="1:8" x14ac:dyDescent="0.3">
      <c r="H24" t="e">
        <f>VLOOKUP(A24,Total!$B:$D,3,0)</f>
        <v>#N/A</v>
      </c>
    </row>
    <row r="25" spans="1:8" x14ac:dyDescent="0.3">
      <c r="A25" t="s">
        <v>94</v>
      </c>
      <c r="H25" t="e">
        <f>VLOOKUP(A25,Total!$B:$D,3,0)</f>
        <v>#N/A</v>
      </c>
    </row>
    <row r="26" spans="1:8" x14ac:dyDescent="0.3">
      <c r="H26" t="e">
        <f>VLOOKUP(A26,Total!$B:$D,3,0)</f>
        <v>#N/A</v>
      </c>
    </row>
    <row r="27" spans="1:8" x14ac:dyDescent="0.3">
      <c r="H27" t="e">
        <f>VLOOKUP(A27,Total!$B:$D,3,0)</f>
        <v>#N/A</v>
      </c>
    </row>
    <row r="28" spans="1:8" x14ac:dyDescent="0.3">
      <c r="A28">
        <v>3985</v>
      </c>
      <c r="C28" t="s">
        <v>15</v>
      </c>
      <c r="D28" s="68">
        <v>337028</v>
      </c>
      <c r="E28" s="68">
        <v>337028</v>
      </c>
      <c r="F28" s="68">
        <v>268710.28000000003</v>
      </c>
      <c r="H28">
        <f>VLOOKUP(A28,Total!$B:$D,3,0)</f>
        <v>204000</v>
      </c>
    </row>
    <row r="29" spans="1:8" x14ac:dyDescent="0.3">
      <c r="A29">
        <v>3988</v>
      </c>
      <c r="C29" t="s">
        <v>95</v>
      </c>
      <c r="D29" s="68">
        <v>10000</v>
      </c>
      <c r="E29" s="68">
        <v>10000</v>
      </c>
      <c r="F29">
        <v>0</v>
      </c>
      <c r="H29">
        <f>VLOOKUP(A29,Total!$B:$D,3,0)</f>
        <v>0</v>
      </c>
    </row>
    <row r="30" spans="1:8" x14ac:dyDescent="0.3">
      <c r="A30">
        <v>3989</v>
      </c>
      <c r="C30" t="s">
        <v>138</v>
      </c>
      <c r="D30" s="68">
        <v>40025</v>
      </c>
      <c r="E30" s="68">
        <v>40025</v>
      </c>
      <c r="F30" s="68">
        <v>59890</v>
      </c>
      <c r="H30">
        <f>VLOOKUP(A30,Total!$B:$D,3,0)</f>
        <v>45000</v>
      </c>
    </row>
    <row r="31" spans="1:8" x14ac:dyDescent="0.3">
      <c r="A31">
        <v>3990</v>
      </c>
      <c r="C31" t="s">
        <v>96</v>
      </c>
      <c r="D31">
        <v>640</v>
      </c>
      <c r="E31">
        <v>640</v>
      </c>
      <c r="F31" s="68">
        <v>15314.6</v>
      </c>
      <c r="H31" t="e">
        <f>VLOOKUP(A31,Total!$B:$D,3,0)</f>
        <v>#N/A</v>
      </c>
    </row>
    <row r="32" spans="1:8" x14ac:dyDescent="0.3">
      <c r="A32">
        <v>3998</v>
      </c>
      <c r="C32" t="s">
        <v>97</v>
      </c>
      <c r="D32">
        <v>0</v>
      </c>
      <c r="E32">
        <v>0</v>
      </c>
      <c r="F32" s="68">
        <v>31084</v>
      </c>
      <c r="H32">
        <f>VLOOKUP(A32,Total!$B:$D,3,0)</f>
        <v>0</v>
      </c>
    </row>
    <row r="33" spans="1:8" x14ac:dyDescent="0.3">
      <c r="A33">
        <v>3999</v>
      </c>
      <c r="C33" t="s">
        <v>19</v>
      </c>
      <c r="D33" s="68">
        <v>522693.6</v>
      </c>
      <c r="E33" s="68">
        <v>522693.6</v>
      </c>
      <c r="F33" s="68">
        <v>490071.5</v>
      </c>
      <c r="H33">
        <f>VLOOKUP(A33,Total!$B:$D,3,0)</f>
        <v>0</v>
      </c>
    </row>
    <row r="34" spans="1:8" x14ac:dyDescent="0.3">
      <c r="H34" t="e">
        <f>VLOOKUP(A34,Total!$B:$D,3,0)</f>
        <v>#N/A</v>
      </c>
    </row>
    <row r="35" spans="1:8" x14ac:dyDescent="0.3">
      <c r="H35" t="e">
        <f>VLOOKUP(A35,Total!$B:$D,3,0)</f>
        <v>#N/A</v>
      </c>
    </row>
    <row r="36" spans="1:8" x14ac:dyDescent="0.3">
      <c r="A36" t="s">
        <v>98</v>
      </c>
      <c r="D36" s="68">
        <v>910386.6</v>
      </c>
      <c r="E36" s="68">
        <v>910386.6</v>
      </c>
      <c r="F36" s="68">
        <v>865070.38</v>
      </c>
      <c r="H36" t="e">
        <f>VLOOKUP(A36,Total!$B:$D,3,0)</f>
        <v>#N/A</v>
      </c>
    </row>
    <row r="37" spans="1:8" x14ac:dyDescent="0.3">
      <c r="H37" t="e">
        <f>VLOOKUP(A37,Total!$B:$D,3,0)</f>
        <v>#N/A</v>
      </c>
    </row>
    <row r="38" spans="1:8" x14ac:dyDescent="0.3">
      <c r="A38" t="s">
        <v>99</v>
      </c>
      <c r="D38" s="68">
        <v>1603584.6</v>
      </c>
      <c r="E38" s="68">
        <v>1603584.6</v>
      </c>
      <c r="F38" s="68">
        <v>1644110.13</v>
      </c>
      <c r="H38" t="e">
        <f>VLOOKUP(A38,Total!$B:$D,3,0)</f>
        <v>#N/A</v>
      </c>
    </row>
    <row r="39" spans="1:8" x14ac:dyDescent="0.3">
      <c r="H39" t="e">
        <f>VLOOKUP(A39,Total!$B:$D,3,0)</f>
        <v>#N/A</v>
      </c>
    </row>
    <row r="40" spans="1:8" x14ac:dyDescent="0.3">
      <c r="A40" t="s">
        <v>100</v>
      </c>
      <c r="H40" t="e">
        <f>VLOOKUP(A40,Total!$B:$D,3,0)</f>
        <v>#N/A</v>
      </c>
    </row>
    <row r="41" spans="1:8" x14ac:dyDescent="0.3">
      <c r="A41" t="s">
        <v>101</v>
      </c>
      <c r="H41" t="e">
        <f>VLOOKUP(A41,Total!$B:$D,3,0)</f>
        <v>#N/A</v>
      </c>
    </row>
    <row r="42" spans="1:8" x14ac:dyDescent="0.3">
      <c r="H42" t="e">
        <f>VLOOKUP(A42,Total!$B:$D,3,0)</f>
        <v>#N/A</v>
      </c>
    </row>
    <row r="43" spans="1:8" x14ac:dyDescent="0.3">
      <c r="H43" t="e">
        <f>VLOOKUP(A43,Total!$B:$D,3,0)</f>
        <v>#N/A</v>
      </c>
    </row>
    <row r="44" spans="1:8" x14ac:dyDescent="0.3">
      <c r="A44">
        <v>4010</v>
      </c>
      <c r="C44" t="s">
        <v>24</v>
      </c>
      <c r="D44" s="68">
        <v>-112445</v>
      </c>
      <c r="E44" s="68">
        <v>-112445</v>
      </c>
      <c r="F44" s="68">
        <v>-101302</v>
      </c>
      <c r="H44">
        <f>VLOOKUP(A44,Total!$B:$D,3,0)</f>
        <v>114000</v>
      </c>
    </row>
    <row r="45" spans="1:8" x14ac:dyDescent="0.3">
      <c r="A45">
        <v>4020</v>
      </c>
      <c r="C45" t="s">
        <v>102</v>
      </c>
      <c r="D45" s="68">
        <v>-84621</v>
      </c>
      <c r="E45" s="68">
        <v>-84621</v>
      </c>
      <c r="F45" s="68">
        <v>-75109</v>
      </c>
      <c r="H45">
        <f>VLOOKUP(A45,Total!$B:$D,3,0)</f>
        <v>33000</v>
      </c>
    </row>
    <row r="46" spans="1:8" x14ac:dyDescent="0.3">
      <c r="A46">
        <v>4030</v>
      </c>
      <c r="C46" t="s">
        <v>139</v>
      </c>
      <c r="D46" s="68">
        <v>-4050</v>
      </c>
      <c r="E46" s="68">
        <v>-4050</v>
      </c>
      <c r="F46" s="68">
        <v>-4050</v>
      </c>
      <c r="H46">
        <f>VLOOKUP(A46,Total!$B:$D,3,0)</f>
        <v>1000</v>
      </c>
    </row>
    <row r="47" spans="1:8" x14ac:dyDescent="0.3">
      <c r="A47">
        <v>4290</v>
      </c>
      <c r="C47" t="s">
        <v>103</v>
      </c>
      <c r="D47" s="68">
        <v>-43623</v>
      </c>
      <c r="E47" s="68">
        <v>-43623</v>
      </c>
      <c r="F47" s="68">
        <v>-43127.31</v>
      </c>
      <c r="H47">
        <f>VLOOKUP(A47,Total!$B:$D,3,0)</f>
        <v>40500</v>
      </c>
    </row>
    <row r="48" spans="1:8" x14ac:dyDescent="0.3">
      <c r="A48">
        <v>4291</v>
      </c>
      <c r="C48" t="s">
        <v>10</v>
      </c>
      <c r="D48" s="68">
        <v>-24894</v>
      </c>
      <c r="E48" s="68">
        <v>-24894</v>
      </c>
      <c r="F48" s="68">
        <v>-21060</v>
      </c>
      <c r="H48">
        <f>VLOOKUP(A48,Total!$B:$D,3,0)</f>
        <v>2000</v>
      </c>
    </row>
    <row r="49" spans="1:8" x14ac:dyDescent="0.3">
      <c r="A49">
        <v>4610</v>
      </c>
      <c r="C49" t="s">
        <v>120</v>
      </c>
      <c r="D49" s="68">
        <v>-22630</v>
      </c>
      <c r="E49" s="68">
        <v>-22630</v>
      </c>
      <c r="F49" s="68">
        <v>-51450</v>
      </c>
      <c r="H49">
        <f>VLOOKUP(A49,Total!$B:$D,3,0)</f>
        <v>42000</v>
      </c>
    </row>
    <row r="50" spans="1:8" x14ac:dyDescent="0.3">
      <c r="A50">
        <v>4710</v>
      </c>
      <c r="C50" t="s">
        <v>121</v>
      </c>
      <c r="D50" s="68">
        <v>-32500</v>
      </c>
      <c r="E50" s="68">
        <v>-32500</v>
      </c>
      <c r="F50" s="68">
        <v>-6400</v>
      </c>
      <c r="H50">
        <f>VLOOKUP(A50,Total!$B:$D,3,0)</f>
        <v>10000</v>
      </c>
    </row>
    <row r="51" spans="1:8" x14ac:dyDescent="0.3">
      <c r="A51">
        <v>4711</v>
      </c>
      <c r="C51" t="s">
        <v>131</v>
      </c>
      <c r="D51" s="68">
        <v>-2540</v>
      </c>
      <c r="E51" s="68">
        <v>-2540</v>
      </c>
      <c r="F51" s="68">
        <v>-2475</v>
      </c>
      <c r="H51">
        <f>VLOOKUP(A51,Total!$B:$D,3,0)</f>
        <v>8000</v>
      </c>
    </row>
    <row r="52" spans="1:8" x14ac:dyDescent="0.3">
      <c r="A52">
        <v>4998</v>
      </c>
      <c r="C52" t="s">
        <v>140</v>
      </c>
      <c r="D52" s="68">
        <v>-3443</v>
      </c>
      <c r="E52" s="68">
        <v>-3443</v>
      </c>
      <c r="F52" s="68">
        <v>-28655.65</v>
      </c>
      <c r="H52">
        <f>VLOOKUP(A52,Total!$B:$D,3,0)</f>
        <v>0</v>
      </c>
    </row>
    <row r="53" spans="1:8" x14ac:dyDescent="0.3">
      <c r="A53">
        <v>4999</v>
      </c>
      <c r="C53" t="s">
        <v>166</v>
      </c>
      <c r="D53" s="68">
        <v>-499587.52</v>
      </c>
      <c r="E53" s="68">
        <v>-499587.52</v>
      </c>
      <c r="F53" s="68">
        <v>-599212.55000000005</v>
      </c>
      <c r="H53">
        <f>VLOOKUP(A53,Total!$B:$D,3,0)</f>
        <v>0</v>
      </c>
    </row>
    <row r="54" spans="1:8" x14ac:dyDescent="0.3">
      <c r="H54" t="e">
        <f>VLOOKUP(A54,Total!$B:$D,3,0)</f>
        <v>#N/A</v>
      </c>
    </row>
    <row r="55" spans="1:8" x14ac:dyDescent="0.3">
      <c r="H55" t="e">
        <f>VLOOKUP(A55,Total!$B:$D,3,0)</f>
        <v>#N/A</v>
      </c>
    </row>
    <row r="56" spans="1:8" x14ac:dyDescent="0.3">
      <c r="A56" t="s">
        <v>104</v>
      </c>
      <c r="D56" s="68">
        <v>-830333.52</v>
      </c>
      <c r="E56" s="68">
        <v>-830333.52</v>
      </c>
      <c r="F56" s="68">
        <v>-932841.51</v>
      </c>
      <c r="H56" t="e">
        <f>VLOOKUP(A56,Total!$B:$D,3,0)</f>
        <v>#N/A</v>
      </c>
    </row>
    <row r="57" spans="1:8" x14ac:dyDescent="0.3">
      <c r="H57" t="e">
        <f>VLOOKUP(A57,Total!$B:$D,3,0)</f>
        <v>#N/A</v>
      </c>
    </row>
    <row r="58" spans="1:8" x14ac:dyDescent="0.3">
      <c r="A58" t="s">
        <v>105</v>
      </c>
      <c r="H58" t="e">
        <f>VLOOKUP(A58,Total!$B:$D,3,0)</f>
        <v>#N/A</v>
      </c>
    </row>
    <row r="59" spans="1:8" x14ac:dyDescent="0.3">
      <c r="H59" t="e">
        <f>VLOOKUP(A59,Total!$B:$D,3,0)</f>
        <v>#N/A</v>
      </c>
    </row>
    <row r="60" spans="1:8" x14ac:dyDescent="0.3">
      <c r="H60" t="e">
        <f>VLOOKUP(A60,Total!$B:$D,3,0)</f>
        <v>#N/A</v>
      </c>
    </row>
    <row r="61" spans="1:8" x14ac:dyDescent="0.3">
      <c r="A61">
        <v>4800</v>
      </c>
      <c r="C61" t="s">
        <v>106</v>
      </c>
      <c r="D61" s="68">
        <v>-142094</v>
      </c>
      <c r="E61" s="68">
        <v>-142094</v>
      </c>
      <c r="F61" s="68">
        <v>-144078</v>
      </c>
      <c r="H61">
        <f>VLOOKUP(A61,Total!$B:$D,3,0)</f>
        <v>79200</v>
      </c>
    </row>
    <row r="62" spans="1:8" x14ac:dyDescent="0.3">
      <c r="H62" t="e">
        <f>VLOOKUP(A62,Total!$B:$D,3,0)</f>
        <v>#N/A</v>
      </c>
    </row>
    <row r="63" spans="1:8" x14ac:dyDescent="0.3">
      <c r="H63" t="e">
        <f>VLOOKUP(A63,Total!$B:$D,3,0)</f>
        <v>#N/A</v>
      </c>
    </row>
    <row r="64" spans="1:8" x14ac:dyDescent="0.3">
      <c r="A64" t="s">
        <v>107</v>
      </c>
      <c r="D64" s="68">
        <v>-142094</v>
      </c>
      <c r="E64" s="68">
        <v>-142094</v>
      </c>
      <c r="F64" s="68">
        <v>-144078</v>
      </c>
      <c r="H64" t="e">
        <f>VLOOKUP(A64,Total!$B:$D,3,0)</f>
        <v>#N/A</v>
      </c>
    </row>
    <row r="65" spans="1:8" x14ac:dyDescent="0.3">
      <c r="H65" t="e">
        <f>VLOOKUP(A65,Total!$B:$D,3,0)</f>
        <v>#N/A</v>
      </c>
    </row>
    <row r="66" spans="1:8" x14ac:dyDescent="0.3">
      <c r="H66" t="e">
        <f>VLOOKUP(A66,Total!$B:$D,3,0)</f>
        <v>#N/A</v>
      </c>
    </row>
    <row r="67" spans="1:8" x14ac:dyDescent="0.3">
      <c r="H67" t="e">
        <f>VLOOKUP(A67,Total!$B:$D,3,0)</f>
        <v>#N/A</v>
      </c>
    </row>
    <row r="68" spans="1:8" x14ac:dyDescent="0.3">
      <c r="A68" t="s">
        <v>108</v>
      </c>
      <c r="D68" s="68">
        <v>631157.07999999996</v>
      </c>
      <c r="E68" s="68">
        <v>631157.07999999996</v>
      </c>
      <c r="F68" s="68">
        <v>567190.62</v>
      </c>
      <c r="H68" t="e">
        <f>VLOOKUP(A68,Total!$B:$D,3,0)</f>
        <v>#N/A</v>
      </c>
    </row>
    <row r="69" spans="1:8" x14ac:dyDescent="0.3">
      <c r="H69" t="e">
        <f>VLOOKUP(A69,Total!$B:$D,3,0)</f>
        <v>#N/A</v>
      </c>
    </row>
    <row r="70" spans="1:8" x14ac:dyDescent="0.3">
      <c r="A70" t="s">
        <v>122</v>
      </c>
      <c r="H70" t="e">
        <f>VLOOKUP(A70,Total!$B:$D,3,0)</f>
        <v>#N/A</v>
      </c>
    </row>
    <row r="71" spans="1:8" x14ac:dyDescent="0.3">
      <c r="H71" t="e">
        <f>VLOOKUP(A71,Total!$B:$D,3,0)</f>
        <v>#N/A</v>
      </c>
    </row>
    <row r="72" spans="1:8" x14ac:dyDescent="0.3">
      <c r="H72" t="e">
        <f>VLOOKUP(A72,Total!$B:$D,3,0)</f>
        <v>#N/A</v>
      </c>
    </row>
    <row r="73" spans="1:8" x14ac:dyDescent="0.3">
      <c r="A73">
        <v>5010</v>
      </c>
      <c r="C73" t="s">
        <v>36</v>
      </c>
      <c r="D73" s="68">
        <v>-56410</v>
      </c>
      <c r="E73" s="68">
        <v>-56410</v>
      </c>
      <c r="F73" s="68">
        <v>-46880</v>
      </c>
      <c r="H73">
        <f>VLOOKUP(A73,Total!$B:$D,3,0)</f>
        <v>55000</v>
      </c>
    </row>
    <row r="74" spans="1:8" x14ac:dyDescent="0.3">
      <c r="A74">
        <v>5011</v>
      </c>
      <c r="C74" t="s">
        <v>37</v>
      </c>
      <c r="D74" s="68">
        <v>-53355</v>
      </c>
      <c r="E74" s="68">
        <v>-53355</v>
      </c>
      <c r="F74" s="68">
        <v>-71202</v>
      </c>
      <c r="H74">
        <f>VLOOKUP(A74,Total!$B:$D,3,0)</f>
        <v>45000</v>
      </c>
    </row>
    <row r="75" spans="1:8" x14ac:dyDescent="0.3">
      <c r="A75">
        <v>5020</v>
      </c>
      <c r="C75" t="s">
        <v>141</v>
      </c>
      <c r="D75" s="68">
        <v>-29146</v>
      </c>
      <c r="E75" s="68">
        <v>-29146</v>
      </c>
      <c r="F75" s="68">
        <v>-31060</v>
      </c>
      <c r="H75">
        <f>VLOOKUP(A75,Total!$B:$D,3,0)</f>
        <v>19000</v>
      </c>
    </row>
    <row r="76" spans="1:8" x14ac:dyDescent="0.3">
      <c r="A76">
        <v>5040</v>
      </c>
      <c r="C76" t="s">
        <v>142</v>
      </c>
      <c r="D76" s="68">
        <v>-19067</v>
      </c>
      <c r="E76" s="68">
        <v>-19067</v>
      </c>
      <c r="F76" s="68">
        <v>-17468</v>
      </c>
      <c r="H76">
        <f>VLOOKUP(A76,Total!$B:$D,3,0)</f>
        <v>16000</v>
      </c>
    </row>
    <row r="77" spans="1:8" x14ac:dyDescent="0.3">
      <c r="A77">
        <v>5050</v>
      </c>
      <c r="C77" t="s">
        <v>143</v>
      </c>
      <c r="D77" s="68">
        <v>-1303</v>
      </c>
      <c r="E77" s="68">
        <v>-1303</v>
      </c>
      <c r="F77">
        <v>0</v>
      </c>
      <c r="H77">
        <f>VLOOKUP(A77,Total!$B:$D,3,0)</f>
        <v>50000</v>
      </c>
    </row>
    <row r="78" spans="1:8" x14ac:dyDescent="0.3">
      <c r="A78">
        <v>5060</v>
      </c>
      <c r="C78" t="s">
        <v>144</v>
      </c>
      <c r="D78" s="68">
        <v>-12391</v>
      </c>
      <c r="E78" s="68">
        <v>-12391</v>
      </c>
      <c r="F78" s="68">
        <v>-13908</v>
      </c>
      <c r="H78">
        <f>VLOOKUP(A78,Total!$B:$D,3,0)</f>
        <v>13000</v>
      </c>
    </row>
    <row r="79" spans="1:8" x14ac:dyDescent="0.3">
      <c r="A79">
        <v>5070</v>
      </c>
      <c r="C79" t="s">
        <v>145</v>
      </c>
      <c r="D79">
        <v>0</v>
      </c>
      <c r="E79">
        <v>0</v>
      </c>
      <c r="F79" s="68">
        <v>-32918</v>
      </c>
      <c r="H79">
        <f>VLOOKUP(A79,Total!$B:$D,3,0)</f>
        <v>5000</v>
      </c>
    </row>
    <row r="80" spans="1:8" x14ac:dyDescent="0.3">
      <c r="A80">
        <v>5090</v>
      </c>
      <c r="C80" t="s">
        <v>146</v>
      </c>
      <c r="D80" s="68">
        <v>-11253</v>
      </c>
      <c r="E80" s="68">
        <v>-11253</v>
      </c>
      <c r="F80" s="68">
        <v>-20866</v>
      </c>
      <c r="H80">
        <f>VLOOKUP(A80,Total!$B:$D,3,0)</f>
        <v>0</v>
      </c>
    </row>
    <row r="81" spans="1:8" x14ac:dyDescent="0.3">
      <c r="A81">
        <v>5170</v>
      </c>
      <c r="C81" t="s">
        <v>147</v>
      </c>
      <c r="D81">
        <v>0</v>
      </c>
      <c r="E81">
        <v>0</v>
      </c>
      <c r="F81" s="68">
        <v>-3751.25</v>
      </c>
      <c r="H81" t="e">
        <f>VLOOKUP(A81,Total!$B:$D,3,0)</f>
        <v>#N/A</v>
      </c>
    </row>
    <row r="82" spans="1:8" x14ac:dyDescent="0.3">
      <c r="A82">
        <v>5420</v>
      </c>
      <c r="C82" t="s">
        <v>148</v>
      </c>
      <c r="D82" s="68">
        <v>-14922</v>
      </c>
      <c r="E82" s="68">
        <v>-14922</v>
      </c>
      <c r="F82" s="68">
        <v>-12465</v>
      </c>
      <c r="H82">
        <f>VLOOKUP(A82,Total!$B:$D,3,0)</f>
        <v>10000</v>
      </c>
    </row>
    <row r="83" spans="1:8" x14ac:dyDescent="0.3">
      <c r="A83">
        <v>5612</v>
      </c>
      <c r="C83" t="s">
        <v>149</v>
      </c>
      <c r="D83">
        <v>0</v>
      </c>
      <c r="E83">
        <v>0</v>
      </c>
      <c r="F83">
        <v>-614</v>
      </c>
      <c r="H83">
        <f>VLOOKUP(A83,Total!$B:$D,3,0)</f>
        <v>0</v>
      </c>
    </row>
    <row r="84" spans="1:8" x14ac:dyDescent="0.3">
      <c r="A84">
        <v>6210</v>
      </c>
      <c r="C84" t="s">
        <v>150</v>
      </c>
      <c r="D84">
        <v>0</v>
      </c>
      <c r="E84">
        <v>0</v>
      </c>
      <c r="F84">
        <v>-710.61</v>
      </c>
      <c r="H84" t="e">
        <f>VLOOKUP(A84,Total!$B:$D,3,0)</f>
        <v>#N/A</v>
      </c>
    </row>
    <row r="85" spans="1:8" x14ac:dyDescent="0.3">
      <c r="A85">
        <v>6230</v>
      </c>
      <c r="C85" t="s">
        <v>151</v>
      </c>
      <c r="D85" s="68">
        <v>-11984.23</v>
      </c>
      <c r="E85" s="68">
        <v>-11984.23</v>
      </c>
      <c r="F85" s="68">
        <v>-11701.62</v>
      </c>
      <c r="H85">
        <f>VLOOKUP(A85,Total!$B:$D,3,0)</f>
        <v>7000</v>
      </c>
    </row>
    <row r="86" spans="1:8" x14ac:dyDescent="0.3">
      <c r="A86">
        <v>6310</v>
      </c>
      <c r="C86" t="s">
        <v>152</v>
      </c>
      <c r="D86" s="68">
        <v>-4639</v>
      </c>
      <c r="E86" s="68">
        <v>-4639</v>
      </c>
      <c r="F86" s="68">
        <v>-3822</v>
      </c>
      <c r="H86">
        <f>VLOOKUP(A86,Total!$B:$D,3,0)</f>
        <v>4000</v>
      </c>
    </row>
    <row r="87" spans="1:8" x14ac:dyDescent="0.3">
      <c r="A87">
        <v>6530</v>
      </c>
      <c r="C87" t="s">
        <v>153</v>
      </c>
      <c r="D87" s="68">
        <v>-122933</v>
      </c>
      <c r="E87" s="68">
        <v>-122933</v>
      </c>
      <c r="F87" s="68">
        <v>-116345</v>
      </c>
      <c r="H87">
        <f>VLOOKUP(A87,Total!$B:$D,3,0)</f>
        <v>90000</v>
      </c>
    </row>
    <row r="88" spans="1:8" x14ac:dyDescent="0.3">
      <c r="A88">
        <v>6550</v>
      </c>
      <c r="C88" t="s">
        <v>51</v>
      </c>
      <c r="D88" s="68">
        <v>-16610</v>
      </c>
      <c r="E88" s="68">
        <v>-16610</v>
      </c>
      <c r="F88" s="68">
        <v>-35462</v>
      </c>
      <c r="H88">
        <f>VLOOKUP(A88,Total!$B:$D,3,0)</f>
        <v>22000</v>
      </c>
    </row>
    <row r="89" spans="1:8" x14ac:dyDescent="0.3">
      <c r="A89">
        <v>6570</v>
      </c>
      <c r="C89" t="s">
        <v>154</v>
      </c>
      <c r="D89" s="68">
        <v>-8667.2000000000007</v>
      </c>
      <c r="E89" s="68">
        <v>-8667.2000000000007</v>
      </c>
      <c r="F89" s="68">
        <v>-13077.55</v>
      </c>
      <c r="H89">
        <f>VLOOKUP(A89,Total!$B:$D,3,0)</f>
        <v>4000</v>
      </c>
    </row>
    <row r="90" spans="1:8" x14ac:dyDescent="0.3">
      <c r="A90">
        <v>6590</v>
      </c>
      <c r="C90" t="s">
        <v>132</v>
      </c>
      <c r="D90">
        <v>0</v>
      </c>
      <c r="E90">
        <v>0</v>
      </c>
      <c r="F90" s="68">
        <v>-1068.6300000000001</v>
      </c>
      <c r="H90" t="e">
        <f>VLOOKUP(A90,Total!$B:$D,3,0)</f>
        <v>#N/A</v>
      </c>
    </row>
    <row r="91" spans="1:8" x14ac:dyDescent="0.3">
      <c r="A91">
        <v>6991</v>
      </c>
      <c r="C91" t="s">
        <v>133</v>
      </c>
      <c r="D91">
        <v>-556.25</v>
      </c>
      <c r="E91">
        <v>-556.25</v>
      </c>
      <c r="F91">
        <v>-99</v>
      </c>
      <c r="H91">
        <f>VLOOKUP(A91,Total!$B:$D,3,0)</f>
        <v>0</v>
      </c>
    </row>
    <row r="92" spans="1:8" x14ac:dyDescent="0.3">
      <c r="H92" t="e">
        <f>VLOOKUP(A92,Total!$B:$D,3,0)</f>
        <v>#N/A</v>
      </c>
    </row>
    <row r="93" spans="1:8" x14ac:dyDescent="0.3">
      <c r="H93" t="e">
        <f>VLOOKUP(A93,Total!$B:$D,3,0)</f>
        <v>#N/A</v>
      </c>
    </row>
    <row r="94" spans="1:8" x14ac:dyDescent="0.3">
      <c r="A94" t="s">
        <v>123</v>
      </c>
      <c r="D94" s="68">
        <v>-363236.68</v>
      </c>
      <c r="E94" s="68">
        <v>-363236.68</v>
      </c>
      <c r="F94" s="68">
        <v>-433418.66</v>
      </c>
      <c r="H94" t="e">
        <f>VLOOKUP(A94,Total!$B:$D,3,0)</f>
        <v>#N/A</v>
      </c>
    </row>
    <row r="95" spans="1:8" x14ac:dyDescent="0.3">
      <c r="H95" t="e">
        <f>VLOOKUP(A95,Total!$B:$D,3,0)</f>
        <v>#N/A</v>
      </c>
    </row>
    <row r="96" spans="1:8" x14ac:dyDescent="0.3">
      <c r="A96" t="s">
        <v>109</v>
      </c>
      <c r="H96" t="e">
        <f>VLOOKUP(A96,Total!$B:$D,3,0)</f>
        <v>#N/A</v>
      </c>
    </row>
    <row r="97" spans="1:8" x14ac:dyDescent="0.3">
      <c r="H97" t="e">
        <f>VLOOKUP(A97,Total!$B:$D,3,0)</f>
        <v>#N/A</v>
      </c>
    </row>
    <row r="98" spans="1:8" x14ac:dyDescent="0.3">
      <c r="H98" t="e">
        <f>VLOOKUP(A98,Total!$B:$D,3,0)</f>
        <v>#N/A</v>
      </c>
    </row>
    <row r="99" spans="1:8" x14ac:dyDescent="0.3">
      <c r="A99">
        <v>7210</v>
      </c>
      <c r="C99" t="s">
        <v>54</v>
      </c>
      <c r="D99" s="68">
        <v>-39400</v>
      </c>
      <c r="E99" s="68">
        <v>-39400</v>
      </c>
      <c r="F99" s="68">
        <v>-96440</v>
      </c>
      <c r="H99">
        <f>VLOOKUP(A99,Total!$B:$D,3,0)</f>
        <v>62000</v>
      </c>
    </row>
    <row r="100" spans="1:8" x14ac:dyDescent="0.3">
      <c r="A100">
        <v>7211</v>
      </c>
      <c r="C100" t="s">
        <v>110</v>
      </c>
      <c r="D100" s="68">
        <v>-89626.5</v>
      </c>
      <c r="E100" s="68">
        <v>-89626.5</v>
      </c>
      <c r="F100" s="68">
        <v>-98964.75</v>
      </c>
      <c r="H100">
        <f>VLOOKUP(A100,Total!$B:$D,3,0)</f>
        <v>60000</v>
      </c>
    </row>
    <row r="101" spans="1:8" x14ac:dyDescent="0.3">
      <c r="A101">
        <v>7212</v>
      </c>
      <c r="C101" t="s">
        <v>124</v>
      </c>
      <c r="D101" s="68">
        <v>-18430</v>
      </c>
      <c r="E101" s="68">
        <v>-18430</v>
      </c>
      <c r="F101">
        <v>0</v>
      </c>
      <c r="H101" t="e">
        <f>VLOOKUP(A101,Total!$B:$D,3,0)</f>
        <v>#N/A</v>
      </c>
    </row>
    <row r="102" spans="1:8" x14ac:dyDescent="0.3">
      <c r="A102">
        <v>7213</v>
      </c>
      <c r="C102" t="s">
        <v>125</v>
      </c>
      <c r="D102" s="68">
        <v>9820</v>
      </c>
      <c r="E102" s="68">
        <v>9820</v>
      </c>
      <c r="F102">
        <v>0</v>
      </c>
      <c r="H102" t="e">
        <f>VLOOKUP(A102,Total!$B:$D,3,0)</f>
        <v>#N/A</v>
      </c>
    </row>
    <row r="103" spans="1:8" x14ac:dyDescent="0.3">
      <c r="A103">
        <v>7331</v>
      </c>
      <c r="C103" t="s">
        <v>126</v>
      </c>
      <c r="D103" s="68">
        <v>-11535</v>
      </c>
      <c r="E103" s="68">
        <v>-11535</v>
      </c>
      <c r="F103" s="68">
        <v>-11291</v>
      </c>
      <c r="H103">
        <f>VLOOKUP(A103,Total!$B:$D,3,0)</f>
        <v>2000</v>
      </c>
    </row>
    <row r="104" spans="1:8" x14ac:dyDescent="0.3">
      <c r="A104">
        <v>7332</v>
      </c>
      <c r="C104" t="s">
        <v>127</v>
      </c>
      <c r="D104" s="68">
        <v>-1042</v>
      </c>
      <c r="E104" s="68">
        <v>-1042</v>
      </c>
      <c r="F104" s="68">
        <v>-1847</v>
      </c>
      <c r="H104" t="e">
        <f>VLOOKUP(A104,Total!$B:$D,3,0)</f>
        <v>#N/A</v>
      </c>
    </row>
    <row r="105" spans="1:8" x14ac:dyDescent="0.3">
      <c r="A105">
        <v>7510</v>
      </c>
      <c r="C105" t="s">
        <v>128</v>
      </c>
      <c r="D105">
        <v>0</v>
      </c>
      <c r="E105">
        <v>0</v>
      </c>
      <c r="F105" s="68">
        <v>-12568</v>
      </c>
      <c r="H105" t="e">
        <f>VLOOKUP(A105,Total!$B:$D,3,0)</f>
        <v>#N/A</v>
      </c>
    </row>
    <row r="106" spans="1:8" x14ac:dyDescent="0.3">
      <c r="A106">
        <v>7610</v>
      </c>
      <c r="C106" t="s">
        <v>59</v>
      </c>
      <c r="D106" s="68">
        <v>-24400</v>
      </c>
      <c r="E106" s="68">
        <v>-24400</v>
      </c>
      <c r="F106" s="68">
        <v>-38050</v>
      </c>
      <c r="H106">
        <f>VLOOKUP(A106,Total!$B:$D,3,0)</f>
        <v>22500</v>
      </c>
    </row>
    <row r="107" spans="1:8" x14ac:dyDescent="0.3">
      <c r="H107" t="e">
        <f>VLOOKUP(A107,Total!$B:$D,3,0)</f>
        <v>#N/A</v>
      </c>
    </row>
    <row r="108" spans="1:8" x14ac:dyDescent="0.3">
      <c r="H108" t="e">
        <f>VLOOKUP(A108,Total!$B:$D,3,0)</f>
        <v>#N/A</v>
      </c>
    </row>
    <row r="109" spans="1:8" x14ac:dyDescent="0.3">
      <c r="A109" t="s">
        <v>111</v>
      </c>
      <c r="D109" s="68">
        <v>-174613.5</v>
      </c>
      <c r="E109" s="68">
        <v>-174613.5</v>
      </c>
      <c r="F109" s="68">
        <v>-259160.75</v>
      </c>
      <c r="H109" t="e">
        <f>VLOOKUP(A109,Total!$B:$D,3,0)</f>
        <v>#N/A</v>
      </c>
    </row>
    <row r="110" spans="1:8" x14ac:dyDescent="0.3">
      <c r="H110" t="e">
        <f>VLOOKUP(A110,Total!$B:$D,3,0)</f>
        <v>#N/A</v>
      </c>
    </row>
    <row r="111" spans="1:8" x14ac:dyDescent="0.3">
      <c r="A111" t="s">
        <v>60</v>
      </c>
      <c r="H111" t="e">
        <f>VLOOKUP(A111,Total!$B:$D,3,0)</f>
        <v>#N/A</v>
      </c>
    </row>
    <row r="112" spans="1:8" x14ac:dyDescent="0.3">
      <c r="H112" t="e">
        <f>VLOOKUP(A112,Total!$B:$D,3,0)</f>
        <v>#N/A</v>
      </c>
    </row>
    <row r="113" spans="1:8" x14ac:dyDescent="0.3">
      <c r="H113" t="e">
        <f>VLOOKUP(A113,Total!$B:$D,3,0)</f>
        <v>#N/A</v>
      </c>
    </row>
    <row r="114" spans="1:8" x14ac:dyDescent="0.3">
      <c r="A114">
        <v>7830</v>
      </c>
      <c r="C114" t="s">
        <v>155</v>
      </c>
      <c r="D114" s="68">
        <v>-33389</v>
      </c>
      <c r="E114" s="68">
        <v>-33389</v>
      </c>
      <c r="F114" s="68">
        <v>-33389</v>
      </c>
      <c r="H114">
        <f>VLOOKUP(A114,Total!$B:$D,3,0)</f>
        <v>33389</v>
      </c>
    </row>
    <row r="115" spans="1:8" x14ac:dyDescent="0.3">
      <c r="H115" t="e">
        <f>VLOOKUP(A115,Total!$B:$D,3,0)</f>
        <v>#N/A</v>
      </c>
    </row>
    <row r="116" spans="1:8" x14ac:dyDescent="0.3">
      <c r="H116" t="e">
        <f>VLOOKUP(A116,Total!$B:$D,3,0)</f>
        <v>#N/A</v>
      </c>
    </row>
    <row r="117" spans="1:8" x14ac:dyDescent="0.3">
      <c r="A117" t="s">
        <v>156</v>
      </c>
      <c r="D117" s="68">
        <v>-33389</v>
      </c>
      <c r="E117" s="68">
        <v>-33389</v>
      </c>
      <c r="F117" s="68">
        <v>-33389</v>
      </c>
      <c r="H117" t="e">
        <f>VLOOKUP(A117,Total!$B:$D,3,0)</f>
        <v>#N/A</v>
      </c>
    </row>
    <row r="118" spans="1:8" x14ac:dyDescent="0.3">
      <c r="H118" t="e">
        <f>VLOOKUP(A118,Total!$B:$D,3,0)</f>
        <v>#N/A</v>
      </c>
    </row>
    <row r="119" spans="1:8" x14ac:dyDescent="0.3">
      <c r="A119" t="s">
        <v>112</v>
      </c>
      <c r="D119" s="68">
        <v>59917.9</v>
      </c>
      <c r="E119" s="68">
        <v>59917.9</v>
      </c>
      <c r="F119" s="68">
        <v>-158777.79</v>
      </c>
      <c r="H119" t="e">
        <f>VLOOKUP(A119,Total!$B:$D,3,0)</f>
        <v>#N/A</v>
      </c>
    </row>
    <row r="120" spans="1:8" x14ac:dyDescent="0.3">
      <c r="H120" t="e">
        <f>VLOOKUP(A120,Total!$B:$D,3,0)</f>
        <v>#N/A</v>
      </c>
    </row>
    <row r="121" spans="1:8" x14ac:dyDescent="0.3">
      <c r="A121" t="s">
        <v>157</v>
      </c>
      <c r="H121" t="e">
        <f>VLOOKUP(A121,Total!$B:$D,3,0)</f>
        <v>#N/A</v>
      </c>
    </row>
    <row r="122" spans="1:8" x14ac:dyDescent="0.3">
      <c r="H122" t="e">
        <f>VLOOKUP(A122,Total!$B:$D,3,0)</f>
        <v>#N/A</v>
      </c>
    </row>
    <row r="123" spans="1:8" x14ac:dyDescent="0.3">
      <c r="H123" t="e">
        <f>VLOOKUP(A123,Total!$B:$D,3,0)</f>
        <v>#N/A</v>
      </c>
    </row>
    <row r="124" spans="1:8" x14ac:dyDescent="0.3">
      <c r="A124">
        <v>8186</v>
      </c>
      <c r="C124" t="s">
        <v>158</v>
      </c>
      <c r="D124">
        <v>0</v>
      </c>
      <c r="E124">
        <v>0</v>
      </c>
      <c r="F124" s="68">
        <v>68442.33</v>
      </c>
      <c r="H124" t="e">
        <f>VLOOKUP(A124,Total!$B:$D,3,0)</f>
        <v>#N/A</v>
      </c>
    </row>
    <row r="125" spans="1:8" x14ac:dyDescent="0.3">
      <c r="A125">
        <v>8220</v>
      </c>
      <c r="C125" t="s">
        <v>159</v>
      </c>
      <c r="D125">
        <v>0</v>
      </c>
      <c r="E125">
        <v>0</v>
      </c>
      <c r="F125" s="68">
        <v>-29193.09</v>
      </c>
      <c r="H125" t="e">
        <f>VLOOKUP(A125,Total!$B:$D,3,0)</f>
        <v>#N/A</v>
      </c>
    </row>
    <row r="126" spans="1:8" x14ac:dyDescent="0.3">
      <c r="A126">
        <v>8310</v>
      </c>
      <c r="C126" t="s">
        <v>160</v>
      </c>
      <c r="D126" s="68">
        <v>7729.66</v>
      </c>
      <c r="E126" s="68">
        <v>7729.66</v>
      </c>
      <c r="F126" s="68">
        <v>8267.49</v>
      </c>
      <c r="H126" t="e">
        <f>VLOOKUP(A126,Total!$B:$D,3,0)</f>
        <v>#N/A</v>
      </c>
    </row>
    <row r="127" spans="1:8" x14ac:dyDescent="0.3">
      <c r="A127">
        <v>8314</v>
      </c>
      <c r="C127" t="s">
        <v>161</v>
      </c>
      <c r="D127">
        <v>0</v>
      </c>
      <c r="E127">
        <v>0</v>
      </c>
      <c r="F127">
        <v>2</v>
      </c>
      <c r="H127" t="e">
        <f>VLOOKUP(A127,Total!$B:$D,3,0)</f>
        <v>#N/A</v>
      </c>
    </row>
    <row r="128" spans="1:8" x14ac:dyDescent="0.3">
      <c r="A128">
        <v>8340</v>
      </c>
      <c r="C128" t="s">
        <v>162</v>
      </c>
      <c r="D128" s="68">
        <v>14852.29</v>
      </c>
      <c r="E128" s="68">
        <v>14852.29</v>
      </c>
      <c r="F128">
        <v>0</v>
      </c>
      <c r="H128" t="e">
        <f>VLOOKUP(A128,Total!$B:$D,3,0)</f>
        <v>#N/A</v>
      </c>
    </row>
    <row r="129" spans="1:8" x14ac:dyDescent="0.3">
      <c r="A129">
        <v>8350</v>
      </c>
      <c r="C129" t="s">
        <v>163</v>
      </c>
      <c r="D129" s="68">
        <v>-12185.35</v>
      </c>
      <c r="E129" s="68">
        <v>-12185.35</v>
      </c>
      <c r="F129">
        <v>0</v>
      </c>
      <c r="H129" t="e">
        <f>VLOOKUP(A129,Total!$B:$D,3,0)</f>
        <v>#N/A</v>
      </c>
    </row>
    <row r="130" spans="1:8" x14ac:dyDescent="0.3">
      <c r="H130" t="e">
        <f>VLOOKUP(A130,Total!$B:$D,3,0)</f>
        <v>#N/A</v>
      </c>
    </row>
    <row r="131" spans="1:8" x14ac:dyDescent="0.3">
      <c r="H131" t="e">
        <f>VLOOKUP(A131,Total!$B:$D,3,0)</f>
        <v>#N/A</v>
      </c>
    </row>
    <row r="132" spans="1:8" x14ac:dyDescent="0.3">
      <c r="A132" t="s">
        <v>164</v>
      </c>
      <c r="D132" s="68">
        <v>10396.6</v>
      </c>
      <c r="E132" s="68">
        <v>10396.6</v>
      </c>
      <c r="F132" s="68">
        <v>47518.73</v>
      </c>
      <c r="H132" t="e">
        <f>VLOOKUP(A132,Total!$B:$D,3,0)</f>
        <v>#N/A</v>
      </c>
    </row>
    <row r="133" spans="1:8" x14ac:dyDescent="0.3">
      <c r="H133" t="e">
        <f>VLOOKUP(A133,Total!$B:$D,3,0)</f>
        <v>#N/A</v>
      </c>
    </row>
    <row r="134" spans="1:8" x14ac:dyDescent="0.3">
      <c r="A134" t="s">
        <v>113</v>
      </c>
      <c r="D134" s="68">
        <v>70314.5</v>
      </c>
      <c r="E134" s="68">
        <v>70314.5</v>
      </c>
      <c r="F134" s="68">
        <v>-111259.06</v>
      </c>
      <c r="H134" t="e">
        <f>VLOOKUP(A134,Total!$B:$D,3,0)</f>
        <v>#N/A</v>
      </c>
    </row>
    <row r="135" spans="1:8" x14ac:dyDescent="0.3">
      <c r="H135" t="e">
        <f>VLOOKUP(A135,Total!$B:$D,3,0)</f>
        <v>#N/A</v>
      </c>
    </row>
    <row r="136" spans="1:8" x14ac:dyDescent="0.3">
      <c r="A136" t="s">
        <v>114</v>
      </c>
      <c r="D136" s="68">
        <v>-1533270.1</v>
      </c>
      <c r="E136" s="68">
        <v>-1533270.1</v>
      </c>
      <c r="F136" s="68">
        <v>-1755369.19</v>
      </c>
      <c r="H136" t="e">
        <f>VLOOKUP(A136,Total!$B:$D,3,0)</f>
        <v>#N/A</v>
      </c>
    </row>
    <row r="137" spans="1:8" x14ac:dyDescent="0.3">
      <c r="H137" t="e">
        <f>VLOOKUP(A137,Total!$B:$D,3,0)</f>
        <v>#N/A</v>
      </c>
    </row>
    <row r="138" spans="1:8" x14ac:dyDescent="0.3">
      <c r="A138" t="s">
        <v>167</v>
      </c>
      <c r="H138" t="e">
        <f>VLOOKUP(A138,Total!$B:$D,3,0)</f>
        <v>#N/A</v>
      </c>
    </row>
    <row r="139" spans="1:8" x14ac:dyDescent="0.3">
      <c r="H139" t="e">
        <f>VLOOKUP(A139,Total!$B:$D,3,0)</f>
        <v>#N/A</v>
      </c>
    </row>
    <row r="140" spans="1:8" x14ac:dyDescent="0.3">
      <c r="H140" t="e">
        <f>VLOOKUP(A140,Total!$B:$D,3,0)</f>
        <v>#N/A</v>
      </c>
    </row>
    <row r="141" spans="1:8" x14ac:dyDescent="0.3">
      <c r="A141">
        <v>8999</v>
      </c>
      <c r="C141" t="s">
        <v>167</v>
      </c>
      <c r="D141">
        <v>0</v>
      </c>
      <c r="E141">
        <v>0</v>
      </c>
      <c r="F141" s="68">
        <v>111259.06</v>
      </c>
      <c r="H141" t="e">
        <f>VLOOKUP(A141,Total!$B:$D,3,0)</f>
        <v>#N/A</v>
      </c>
    </row>
    <row r="142" spans="1:8" x14ac:dyDescent="0.3">
      <c r="H142" t="e">
        <f>VLOOKUP(A142,Total!$B:$D,3,0)</f>
        <v>#N/A</v>
      </c>
    </row>
    <row r="143" spans="1:8" x14ac:dyDescent="0.3">
      <c r="H143" t="e">
        <f>VLOOKUP(A143,Total!$B:$D,3,0)</f>
        <v>#N/A</v>
      </c>
    </row>
    <row r="144" spans="1:8" x14ac:dyDescent="0.3">
      <c r="A144" t="s">
        <v>168</v>
      </c>
      <c r="D144">
        <v>0</v>
      </c>
      <c r="E144">
        <v>0</v>
      </c>
      <c r="F144" s="68">
        <v>111259.06</v>
      </c>
      <c r="H144" t="e">
        <f>VLOOKUP(A144,Total!$B:$D,3,0)</f>
        <v>#N/A</v>
      </c>
    </row>
    <row r="145" spans="1:8" x14ac:dyDescent="0.3">
      <c r="H145" t="e">
        <f>VLOOKUP(A145,Total!$B:$D,3,0)</f>
        <v>#N/A</v>
      </c>
    </row>
    <row r="146" spans="1:8" x14ac:dyDescent="0.3">
      <c r="H146" t="e">
        <f>VLOOKUP(A146,Total!$B:$D,3,0)</f>
        <v>#N/A</v>
      </c>
    </row>
    <row r="147" spans="1:8" x14ac:dyDescent="0.3">
      <c r="A147" t="s">
        <v>115</v>
      </c>
      <c r="D147" s="68">
        <v>70314.5</v>
      </c>
      <c r="E147" s="68">
        <v>70314.5</v>
      </c>
      <c r="F147">
        <v>0</v>
      </c>
      <c r="H147" t="e">
        <f>VLOOKUP(A147,Total!$B:$D,3,0)</f>
        <v>#N/A</v>
      </c>
    </row>
    <row r="148" spans="1:8" x14ac:dyDescent="0.3">
      <c r="H148" t="e">
        <f>VLOOKUP(A148,Total!$B:$D,3,0)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G25" sqref="G25:H59"/>
    </sheetView>
  </sheetViews>
  <sheetFormatPr defaultRowHeight="14.4" x14ac:dyDescent="0.3"/>
  <cols>
    <col min="1" max="1" width="29.88671875" bestFit="1" customWidth="1"/>
    <col min="2" max="2" width="9.88671875" customWidth="1"/>
    <col min="3" max="3" width="19.88671875" bestFit="1" customWidth="1"/>
    <col min="4" max="4" width="10.5546875" customWidth="1"/>
    <col min="5" max="7" width="12.109375" customWidth="1"/>
    <col min="8" max="8" width="62.44140625" bestFit="1" customWidth="1"/>
  </cols>
  <sheetData>
    <row r="1" spans="1:15" x14ac:dyDescent="0.3">
      <c r="A1" s="2" t="s">
        <v>0</v>
      </c>
      <c r="B1" s="72"/>
      <c r="C1" s="72"/>
      <c r="D1" s="72"/>
      <c r="J1" s="1"/>
      <c r="K1" s="67"/>
      <c r="L1" s="67"/>
      <c r="M1" s="67"/>
    </row>
    <row r="2" spans="1:15" x14ac:dyDescent="0.3">
      <c r="A2" s="2" t="s">
        <v>1</v>
      </c>
      <c r="J2" s="1"/>
    </row>
    <row r="3" spans="1:15" x14ac:dyDescent="0.3">
      <c r="C3" s="67" t="str">
        <f>Total!C3</f>
        <v xml:space="preserve">Utfall </v>
      </c>
      <c r="D3" s="67" t="str">
        <f>Total!D3</f>
        <v xml:space="preserve">Budget </v>
      </c>
      <c r="E3" s="67" t="str">
        <f>Total!E3</f>
        <v xml:space="preserve">Budget </v>
      </c>
      <c r="F3" s="67" t="str">
        <f>Total!F3</f>
        <v xml:space="preserve">Budget </v>
      </c>
      <c r="G3" s="67" t="str">
        <f>Total!G3</f>
        <v>Budget</v>
      </c>
    </row>
    <row r="4" spans="1:15" x14ac:dyDescent="0.3">
      <c r="A4" s="2" t="s">
        <v>5</v>
      </c>
      <c r="B4" s="7" t="s">
        <v>6</v>
      </c>
      <c r="C4" s="67">
        <f>Total!C4</f>
        <v>2024</v>
      </c>
      <c r="D4" s="67">
        <f>Total!D4</f>
        <v>2022</v>
      </c>
      <c r="E4" s="67">
        <f>Total!E4</f>
        <v>2023</v>
      </c>
      <c r="F4" s="67">
        <f>Total!F4</f>
        <v>2024</v>
      </c>
      <c r="G4" s="67">
        <f>Total!G4</f>
        <v>2025</v>
      </c>
      <c r="H4" s="2" t="s">
        <v>63</v>
      </c>
      <c r="J4" s="1"/>
      <c r="K4" s="67"/>
      <c r="M4" s="1"/>
      <c r="O4" s="1"/>
    </row>
    <row r="5" spans="1:15" x14ac:dyDescent="0.3">
      <c r="A5" s="4" t="s">
        <v>8</v>
      </c>
      <c r="B5" s="14">
        <v>3004</v>
      </c>
      <c r="C5" s="30" t="str">
        <f>IFERROR(VLOOKUP(B5,Blad1!$A:$F,4,0),"")</f>
        <v/>
      </c>
      <c r="D5" s="36"/>
      <c r="E5" s="23"/>
      <c r="F5" s="51"/>
      <c r="G5" s="69" t="s">
        <v>64</v>
      </c>
      <c r="H5" s="55"/>
      <c r="J5" s="1"/>
      <c r="K5" s="67"/>
      <c r="M5" s="1"/>
      <c r="O5" s="1"/>
    </row>
    <row r="6" spans="1:15" x14ac:dyDescent="0.3">
      <c r="A6" s="4" t="s">
        <v>9</v>
      </c>
      <c r="B6" s="15">
        <v>3230</v>
      </c>
      <c r="C6" s="30" t="str">
        <f>IFERROR(VLOOKUP(B6,Blad1!$A:$F,4,0),"")</f>
        <v/>
      </c>
      <c r="D6" s="38"/>
      <c r="E6" s="23"/>
      <c r="F6" s="51"/>
      <c r="G6" s="69" t="s">
        <v>64</v>
      </c>
      <c r="H6" s="56"/>
    </row>
    <row r="7" spans="1:15" x14ac:dyDescent="0.3">
      <c r="A7" s="6" t="s">
        <v>10</v>
      </c>
      <c r="B7" s="16">
        <v>3291</v>
      </c>
      <c r="C7" s="30" t="str">
        <f>IFERROR(VLOOKUP(B7,Blad1!$A:$F,4,0),"")</f>
        <v/>
      </c>
      <c r="D7" s="38"/>
      <c r="E7" s="41"/>
      <c r="F7" s="51"/>
      <c r="G7" s="69" t="s">
        <v>64</v>
      </c>
      <c r="H7" s="57"/>
    </row>
    <row r="8" spans="1:15" x14ac:dyDescent="0.3">
      <c r="A8" s="5" t="s">
        <v>11</v>
      </c>
      <c r="B8" s="13">
        <v>3410</v>
      </c>
      <c r="C8" s="30" t="str">
        <f>IFERROR(VLOOKUP(B8,Blad1!$A:$F,4,0),"")</f>
        <v/>
      </c>
      <c r="D8" s="21"/>
      <c r="E8" s="41"/>
      <c r="F8" s="51"/>
      <c r="G8" s="69"/>
      <c r="H8" s="58"/>
      <c r="O8" s="1"/>
    </row>
    <row r="9" spans="1:15" x14ac:dyDescent="0.3">
      <c r="A9" s="3" t="s">
        <v>12</v>
      </c>
      <c r="B9" s="12">
        <v>3411</v>
      </c>
      <c r="C9" s="30">
        <f>IFERROR(VLOOKUP(B9,Blad1!$A:$F,4,0),"")</f>
        <v>79160</v>
      </c>
      <c r="D9" s="21">
        <v>90000</v>
      </c>
      <c r="E9" s="23">
        <v>70000</v>
      </c>
      <c r="F9" s="51">
        <v>99000</v>
      </c>
      <c r="G9" s="69">
        <v>83000</v>
      </c>
      <c r="H9" s="52" t="s">
        <v>169</v>
      </c>
    </row>
    <row r="10" spans="1:15" x14ac:dyDescent="0.3">
      <c r="A10" s="3" t="s">
        <v>13</v>
      </c>
      <c r="B10" s="12">
        <v>3710</v>
      </c>
      <c r="C10" s="30" t="str">
        <f>IFERROR(VLOOKUP(B10,Blad1!$A:$F,4,0),"")</f>
        <v/>
      </c>
      <c r="D10" s="21"/>
      <c r="E10" s="23"/>
      <c r="F10" s="51"/>
      <c r="G10" s="69" t="s">
        <v>64</v>
      </c>
      <c r="H10" s="52"/>
    </row>
    <row r="11" spans="1:15" x14ac:dyDescent="0.3">
      <c r="A11" s="3" t="s">
        <v>14</v>
      </c>
      <c r="B11" s="12">
        <v>3911</v>
      </c>
      <c r="C11" s="30" t="str">
        <f>IFERROR(VLOOKUP(B11,Blad1!$A:$F,4,0),"")</f>
        <v/>
      </c>
      <c r="D11" s="21"/>
      <c r="E11" s="23"/>
      <c r="F11" s="51"/>
      <c r="G11" s="69" t="s">
        <v>64</v>
      </c>
      <c r="H11" s="52"/>
    </row>
    <row r="12" spans="1:15" x14ac:dyDescent="0.3">
      <c r="A12" s="3" t="s">
        <v>15</v>
      </c>
      <c r="B12" s="12">
        <v>3985</v>
      </c>
      <c r="C12" s="30">
        <f>IFERROR(VLOOKUP(B12,Blad1!$A:$F,4,0),"")</f>
        <v>47002</v>
      </c>
      <c r="D12" s="21">
        <v>50000</v>
      </c>
      <c r="E12" s="23">
        <v>40000</v>
      </c>
      <c r="F12" s="51">
        <v>37000</v>
      </c>
      <c r="G12" s="69">
        <v>47000</v>
      </c>
      <c r="H12" s="52"/>
    </row>
    <row r="13" spans="1:15" x14ac:dyDescent="0.3">
      <c r="A13" s="3" t="s">
        <v>16</v>
      </c>
      <c r="B13" s="12">
        <v>3988</v>
      </c>
      <c r="C13" s="30">
        <f>IFERROR(VLOOKUP(B13,Blad1!$A:$F,4,0),"")</f>
        <v>10000</v>
      </c>
      <c r="D13" s="21"/>
      <c r="E13" s="23"/>
      <c r="F13" s="51"/>
      <c r="G13" s="69">
        <v>5000</v>
      </c>
      <c r="H13" s="52"/>
    </row>
    <row r="14" spans="1:15" x14ac:dyDescent="0.3">
      <c r="A14" s="3" t="s">
        <v>17</v>
      </c>
      <c r="B14" s="12">
        <v>3989</v>
      </c>
      <c r="C14" s="30" t="str">
        <f>IFERROR(VLOOKUP(B14,Blad1!$A:$F,4,0),"")</f>
        <v/>
      </c>
      <c r="D14" s="21"/>
      <c r="E14" s="23"/>
      <c r="F14" s="51"/>
      <c r="G14" s="69" t="s">
        <v>64</v>
      </c>
    </row>
    <row r="15" spans="1:15" x14ac:dyDescent="0.3">
      <c r="A15" s="3" t="s">
        <v>18</v>
      </c>
      <c r="B15" s="12">
        <v>3998</v>
      </c>
      <c r="C15" s="30">
        <f>IFERROR(VLOOKUP(B15,Blad1!$A:$F,4,0),"")</f>
        <v>0</v>
      </c>
      <c r="D15" s="21"/>
      <c r="E15" s="23"/>
      <c r="F15" s="51"/>
      <c r="G15" s="69">
        <v>0</v>
      </c>
      <c r="H15" s="52"/>
    </row>
    <row r="16" spans="1:15" x14ac:dyDescent="0.3">
      <c r="A16" s="3" t="s">
        <v>19</v>
      </c>
      <c r="B16" s="12">
        <v>3999</v>
      </c>
      <c r="C16" s="30" t="str">
        <f>IFERROR(VLOOKUP(B16,Blad1!$A:$F,4,0),"")</f>
        <v/>
      </c>
      <c r="D16" s="21"/>
      <c r="E16" s="23"/>
      <c r="F16" s="51"/>
      <c r="G16" s="69" t="s">
        <v>64</v>
      </c>
      <c r="H16" s="52"/>
    </row>
    <row r="17" spans="1:13" x14ac:dyDescent="0.3">
      <c r="A17" s="1" t="s">
        <v>20</v>
      </c>
      <c r="C17" s="25">
        <f>SUM(C5:C16)</f>
        <v>136162</v>
      </c>
      <c r="D17" s="25">
        <f>SUM(D5:D16)</f>
        <v>140000</v>
      </c>
      <c r="E17" s="25">
        <f>SUM(E9:E16)</f>
        <v>110000</v>
      </c>
      <c r="F17" s="49">
        <f>SUM(F5:F16)</f>
        <v>136000</v>
      </c>
      <c r="G17" s="49">
        <f>SUM(G5:G16)</f>
        <v>135000</v>
      </c>
      <c r="J17" s="1"/>
    </row>
    <row r="22" spans="1:13" x14ac:dyDescent="0.3">
      <c r="A22" s="2" t="s">
        <v>21</v>
      </c>
      <c r="J22" s="1"/>
    </row>
    <row r="23" spans="1:13" x14ac:dyDescent="0.3">
      <c r="C23" s="67" t="str">
        <f>C3</f>
        <v xml:space="preserve">Utfall </v>
      </c>
      <c r="D23" s="67" t="str">
        <f t="shared" ref="D23:G23" si="0">D3</f>
        <v xml:space="preserve">Budget </v>
      </c>
      <c r="E23" s="67" t="str">
        <f t="shared" si="0"/>
        <v xml:space="preserve">Budget </v>
      </c>
      <c r="F23" s="67" t="str">
        <f t="shared" si="0"/>
        <v xml:space="preserve">Budget </v>
      </c>
      <c r="G23" s="67" t="str">
        <f t="shared" si="0"/>
        <v>Budget</v>
      </c>
    </row>
    <row r="24" spans="1:13" x14ac:dyDescent="0.3">
      <c r="A24" s="2" t="s">
        <v>5</v>
      </c>
      <c r="B24" s="7" t="s">
        <v>22</v>
      </c>
      <c r="C24" s="67">
        <f>C4</f>
        <v>2024</v>
      </c>
      <c r="D24" s="67">
        <f t="shared" ref="D24:G24" si="1">D4</f>
        <v>2022</v>
      </c>
      <c r="E24" s="67">
        <f t="shared" si="1"/>
        <v>2023</v>
      </c>
      <c r="F24" s="67">
        <f t="shared" si="1"/>
        <v>2024</v>
      </c>
      <c r="G24" s="67">
        <f t="shared" si="1"/>
        <v>2025</v>
      </c>
      <c r="H24" s="1" t="s">
        <v>65</v>
      </c>
      <c r="J24" s="1"/>
      <c r="K24" s="67"/>
      <c r="M24" s="1"/>
    </row>
    <row r="25" spans="1:13" x14ac:dyDescent="0.3">
      <c r="A25" s="3" t="s">
        <v>24</v>
      </c>
      <c r="B25" s="12">
        <v>4010</v>
      </c>
      <c r="C25" s="30">
        <f>IFERROR(-VLOOKUP(B25,Blad1!$A:$F,4,0),"")</f>
        <v>5545</v>
      </c>
      <c r="D25" s="21">
        <v>20000</v>
      </c>
      <c r="E25" s="59">
        <v>5000</v>
      </c>
      <c r="F25" s="51">
        <v>5000</v>
      </c>
      <c r="G25" s="69">
        <v>6000</v>
      </c>
      <c r="H25" s="52"/>
    </row>
    <row r="26" spans="1:13" x14ac:dyDescent="0.3">
      <c r="A26" s="3" t="s">
        <v>26</v>
      </c>
      <c r="B26" s="12">
        <v>4020</v>
      </c>
      <c r="C26" s="30">
        <f>IFERROR(-VLOOKUP(B26,Blad1!$A:$F,4,0),"")</f>
        <v>36700</v>
      </c>
      <c r="D26" s="21">
        <v>35000</v>
      </c>
      <c r="E26" s="59">
        <v>25000</v>
      </c>
      <c r="F26" s="51">
        <v>30000</v>
      </c>
      <c r="G26" s="69">
        <v>39000</v>
      </c>
      <c r="H26" s="52" t="s">
        <v>170</v>
      </c>
    </row>
    <row r="27" spans="1:13" x14ac:dyDescent="0.3">
      <c r="A27" s="3" t="s">
        <v>27</v>
      </c>
      <c r="B27" s="12">
        <v>4030</v>
      </c>
      <c r="C27" s="30" t="str">
        <f>IFERROR(-VLOOKUP(B27,Blad1!$A:$F,4,0),"")</f>
        <v/>
      </c>
      <c r="D27" s="21"/>
      <c r="E27" s="59"/>
      <c r="F27" s="51">
        <v>0</v>
      </c>
      <c r="G27" s="69" t="s">
        <v>64</v>
      </c>
      <c r="H27" s="52"/>
    </row>
    <row r="28" spans="1:13" x14ac:dyDescent="0.3">
      <c r="A28" s="3" t="s">
        <v>28</v>
      </c>
      <c r="B28" s="12">
        <v>4290</v>
      </c>
      <c r="C28" s="30">
        <f>IFERROR(-VLOOKUP(B28,Blad1!$A:$F,4,0),"")</f>
        <v>0</v>
      </c>
      <c r="D28" s="21"/>
      <c r="E28" s="59"/>
      <c r="F28" s="51">
        <v>0</v>
      </c>
      <c r="G28" s="69">
        <v>0</v>
      </c>
      <c r="H28" s="52"/>
    </row>
    <row r="29" spans="1:13" x14ac:dyDescent="0.3">
      <c r="A29" s="3" t="s">
        <v>10</v>
      </c>
      <c r="B29" s="12">
        <v>4291</v>
      </c>
      <c r="C29" s="30" t="str">
        <f>IFERROR(-VLOOKUP(B29,Blad1!$A:$F,4,0),"")</f>
        <v/>
      </c>
      <c r="D29" s="21"/>
      <c r="E29" s="59"/>
      <c r="F29" s="51">
        <v>0</v>
      </c>
      <c r="G29" s="69" t="s">
        <v>64</v>
      </c>
      <c r="H29" s="52"/>
    </row>
    <row r="30" spans="1:13" x14ac:dyDescent="0.3">
      <c r="A30" s="3" t="s">
        <v>29</v>
      </c>
      <c r="B30" s="12">
        <v>4510</v>
      </c>
      <c r="C30" s="30" t="str">
        <f>IFERROR(-VLOOKUP(B30,Blad1!$A:$F,4,0),"")</f>
        <v/>
      </c>
      <c r="D30" s="21"/>
      <c r="E30" s="59"/>
      <c r="F30" s="51">
        <v>0</v>
      </c>
      <c r="G30" s="69" t="s">
        <v>64</v>
      </c>
      <c r="H30" s="52"/>
    </row>
    <row r="31" spans="1:13" x14ac:dyDescent="0.3">
      <c r="A31" s="3" t="s">
        <v>30</v>
      </c>
      <c r="B31" s="12">
        <v>4610</v>
      </c>
      <c r="C31" s="30" t="str">
        <f>IFERROR(-VLOOKUP(B31,Blad1!$A:$F,4,0),"")</f>
        <v/>
      </c>
      <c r="D31" s="21"/>
      <c r="E31" s="59"/>
      <c r="F31" s="51">
        <v>0</v>
      </c>
      <c r="G31" s="69" t="s">
        <v>64</v>
      </c>
      <c r="H31" s="52"/>
    </row>
    <row r="32" spans="1:13" x14ac:dyDescent="0.3">
      <c r="A32" s="3" t="s">
        <v>31</v>
      </c>
      <c r="B32" s="12">
        <v>4710</v>
      </c>
      <c r="C32" s="30" t="str">
        <f>IFERROR(-VLOOKUP(B32,Blad1!$A:$F,4,0),"")</f>
        <v/>
      </c>
      <c r="D32" s="21"/>
      <c r="E32" s="59"/>
      <c r="F32" s="51">
        <v>0</v>
      </c>
      <c r="G32" s="69" t="s">
        <v>64</v>
      </c>
      <c r="H32" s="52"/>
    </row>
    <row r="33" spans="1:8" x14ac:dyDescent="0.3">
      <c r="A33" s="3" t="s">
        <v>32</v>
      </c>
      <c r="B33" s="12">
        <v>4711</v>
      </c>
      <c r="C33" s="30" t="str">
        <f>IFERROR(-VLOOKUP(B33,Blad1!$A:$F,4,0),"")</f>
        <v/>
      </c>
      <c r="D33" s="21"/>
      <c r="E33" s="59"/>
      <c r="F33" s="51">
        <v>0</v>
      </c>
      <c r="G33" s="69" t="s">
        <v>64</v>
      </c>
      <c r="H33" s="52"/>
    </row>
    <row r="34" spans="1:8" x14ac:dyDescent="0.3">
      <c r="A34" s="3" t="s">
        <v>33</v>
      </c>
      <c r="B34" s="12">
        <v>4800</v>
      </c>
      <c r="C34" s="30">
        <f>IFERROR(-VLOOKUP(B34,Blad1!$A:$F,4,0),"")</f>
        <v>47593</v>
      </c>
      <c r="D34" s="21">
        <v>50000</v>
      </c>
      <c r="E34" s="59">
        <v>40000</v>
      </c>
      <c r="F34" s="51">
        <v>53000</v>
      </c>
      <c r="G34" s="69">
        <v>47000</v>
      </c>
      <c r="H34" s="52"/>
    </row>
    <row r="35" spans="1:8" x14ac:dyDescent="0.3">
      <c r="A35" s="3" t="s">
        <v>18</v>
      </c>
      <c r="B35" s="12">
        <v>4998</v>
      </c>
      <c r="C35" s="30" t="str">
        <f>IFERROR(-VLOOKUP(B35,Blad1!$A:$F,4,0),"")</f>
        <v/>
      </c>
      <c r="D35" s="21"/>
      <c r="E35" s="59"/>
      <c r="F35" s="51">
        <v>0</v>
      </c>
      <c r="G35" s="69" t="s">
        <v>64</v>
      </c>
      <c r="H35" s="52"/>
    </row>
    <row r="36" spans="1:8" x14ac:dyDescent="0.3">
      <c r="A36" s="3" t="s">
        <v>35</v>
      </c>
      <c r="B36" s="12">
        <v>4999</v>
      </c>
      <c r="C36" s="30" t="str">
        <f>IFERROR(-VLOOKUP(B36,Blad1!$A:$F,4,0),"")</f>
        <v/>
      </c>
      <c r="D36" s="21"/>
      <c r="E36" s="59"/>
      <c r="F36" s="51">
        <v>0</v>
      </c>
      <c r="G36" s="69" t="s">
        <v>64</v>
      </c>
      <c r="H36" s="52"/>
    </row>
    <row r="37" spans="1:8" x14ac:dyDescent="0.3">
      <c r="A37" s="3" t="s">
        <v>36</v>
      </c>
      <c r="B37" s="12">
        <v>5010</v>
      </c>
      <c r="C37" s="30" t="str">
        <f>IFERROR(-VLOOKUP(B37,Blad1!$A:$F,4,0),"")</f>
        <v/>
      </c>
      <c r="D37" s="33"/>
      <c r="E37" s="59"/>
      <c r="F37" s="51">
        <v>0</v>
      </c>
      <c r="G37" s="69" t="s">
        <v>64</v>
      </c>
      <c r="H37" s="52"/>
    </row>
    <row r="38" spans="1:8" x14ac:dyDescent="0.3">
      <c r="A38" s="3" t="s">
        <v>37</v>
      </c>
      <c r="B38" s="12">
        <v>5011</v>
      </c>
      <c r="C38" s="30" t="str">
        <f>IFERROR(-VLOOKUP(B38,Blad1!$A:$F,4,0),"")</f>
        <v/>
      </c>
      <c r="D38" s="21"/>
      <c r="E38" s="59"/>
      <c r="F38" s="51">
        <v>0</v>
      </c>
      <c r="G38" s="69" t="s">
        <v>64</v>
      </c>
      <c r="H38" s="52"/>
    </row>
    <row r="39" spans="1:8" x14ac:dyDescent="0.3">
      <c r="A39" s="3" t="s">
        <v>38</v>
      </c>
      <c r="B39" s="12">
        <v>5020</v>
      </c>
      <c r="C39" s="30" t="str">
        <f>IFERROR(-VLOOKUP(B39,Blad1!$A:$F,4,0),"")</f>
        <v/>
      </c>
      <c r="D39" s="21"/>
      <c r="E39" s="59"/>
      <c r="F39" s="51">
        <v>0</v>
      </c>
      <c r="G39" s="69" t="s">
        <v>64</v>
      </c>
      <c r="H39" s="62"/>
    </row>
    <row r="40" spans="1:8" x14ac:dyDescent="0.3">
      <c r="A40" s="3" t="s">
        <v>39</v>
      </c>
      <c r="B40" s="12">
        <v>5040</v>
      </c>
      <c r="C40" s="30" t="str">
        <f>IFERROR(-VLOOKUP(B40,Blad1!$A:$F,4,0),"")</f>
        <v/>
      </c>
      <c r="D40" s="21"/>
      <c r="E40" s="59"/>
      <c r="F40" s="51">
        <v>0</v>
      </c>
      <c r="G40" s="69" t="s">
        <v>64</v>
      </c>
      <c r="H40" s="52"/>
    </row>
    <row r="41" spans="1:8" x14ac:dyDescent="0.3">
      <c r="A41" s="3" t="s">
        <v>40</v>
      </c>
      <c r="B41" s="12">
        <v>5050</v>
      </c>
      <c r="C41" s="30" t="str">
        <f>IFERROR(-VLOOKUP(B41,Blad1!$A:$F,4,0),"")</f>
        <v/>
      </c>
      <c r="D41" s="21"/>
      <c r="E41" s="59"/>
      <c r="F41" s="51">
        <v>0</v>
      </c>
      <c r="G41" s="69" t="s">
        <v>64</v>
      </c>
      <c r="H41" s="52"/>
    </row>
    <row r="42" spans="1:8" x14ac:dyDescent="0.3">
      <c r="A42" s="3" t="s">
        <v>41</v>
      </c>
      <c r="B42" s="12">
        <v>5060</v>
      </c>
      <c r="C42" s="30" t="str">
        <f>IFERROR(-VLOOKUP(B42,Blad1!$A:$F,4,0),"")</f>
        <v/>
      </c>
      <c r="D42" s="21"/>
      <c r="E42" s="59"/>
      <c r="F42" s="51">
        <v>0</v>
      </c>
      <c r="G42" s="69" t="s">
        <v>64</v>
      </c>
      <c r="H42" s="52"/>
    </row>
    <row r="43" spans="1:8" s="10" customFormat="1" x14ac:dyDescent="0.3">
      <c r="A43" s="11" t="s">
        <v>42</v>
      </c>
      <c r="B43" s="17">
        <v>5070</v>
      </c>
      <c r="C43" s="30" t="str">
        <f>IFERROR(-VLOOKUP(B43,Blad1!$A:$F,4,0),"")</f>
        <v/>
      </c>
      <c r="D43" s="22"/>
      <c r="E43" s="61"/>
      <c r="F43" s="51">
        <v>0</v>
      </c>
      <c r="G43" s="69" t="s">
        <v>64</v>
      </c>
      <c r="H43" s="62"/>
    </row>
    <row r="44" spans="1:8" s="10" customFormat="1" x14ac:dyDescent="0.3">
      <c r="A44" s="11" t="s">
        <v>43</v>
      </c>
      <c r="B44" s="17">
        <v>5090</v>
      </c>
      <c r="C44" s="30" t="str">
        <f>IFERROR(-VLOOKUP(B44,Blad1!$A:$F,4,0),"")</f>
        <v/>
      </c>
      <c r="D44" s="22"/>
      <c r="E44" s="61"/>
      <c r="F44" s="51">
        <v>0</v>
      </c>
      <c r="G44" s="69" t="s">
        <v>64</v>
      </c>
      <c r="H44" s="62"/>
    </row>
    <row r="45" spans="1:8" x14ac:dyDescent="0.3">
      <c r="A45" s="3" t="s">
        <v>44</v>
      </c>
      <c r="B45" s="12">
        <v>5420</v>
      </c>
      <c r="C45" s="30" t="str">
        <f>IFERROR(-VLOOKUP(B45,Blad1!$A:$F,4,0),"")</f>
        <v/>
      </c>
      <c r="D45" s="21"/>
      <c r="E45" s="59"/>
      <c r="F45" s="51">
        <v>0</v>
      </c>
      <c r="G45" s="69" t="s">
        <v>64</v>
      </c>
      <c r="H45" s="52"/>
    </row>
    <row r="46" spans="1:8" x14ac:dyDescent="0.3">
      <c r="A46" s="3" t="s">
        <v>45</v>
      </c>
      <c r="B46" s="12">
        <v>5612</v>
      </c>
      <c r="C46" s="30" t="str">
        <f>IFERROR(-VLOOKUP(B46,Blad1!$A:$F,4,0),"")</f>
        <v/>
      </c>
      <c r="D46" s="21"/>
      <c r="E46" s="59"/>
      <c r="F46" s="51">
        <v>0</v>
      </c>
      <c r="G46" s="69" t="s">
        <v>64</v>
      </c>
      <c r="H46" s="52"/>
    </row>
    <row r="47" spans="1:8" x14ac:dyDescent="0.3">
      <c r="A47" s="3" t="s">
        <v>46</v>
      </c>
      <c r="B47" s="12">
        <v>6110</v>
      </c>
      <c r="C47" s="30" t="str">
        <f>IFERROR(-VLOOKUP(B47,Blad1!$A:$F,4,0),"")</f>
        <v/>
      </c>
      <c r="D47" s="21"/>
      <c r="E47" s="59"/>
      <c r="F47" s="51">
        <v>0</v>
      </c>
      <c r="G47" s="69" t="s">
        <v>64</v>
      </c>
      <c r="H47" s="52"/>
    </row>
    <row r="48" spans="1:8" x14ac:dyDescent="0.3">
      <c r="A48" s="3" t="s">
        <v>48</v>
      </c>
      <c r="B48" s="12">
        <v>6230</v>
      </c>
      <c r="C48" s="30" t="str">
        <f>IFERROR(-VLOOKUP(B48,Blad1!$A:$F,4,0),"")</f>
        <v/>
      </c>
      <c r="D48" s="21"/>
      <c r="E48" s="59"/>
      <c r="F48" s="51">
        <v>0</v>
      </c>
      <c r="G48" s="69" t="s">
        <v>64</v>
      </c>
      <c r="H48" s="52"/>
    </row>
    <row r="49" spans="1:10" x14ac:dyDescent="0.3">
      <c r="A49" s="3" t="s">
        <v>49</v>
      </c>
      <c r="B49" s="12">
        <v>6310</v>
      </c>
      <c r="C49" s="30" t="str">
        <f>IFERROR(-VLOOKUP(B49,Blad1!$A:$F,4,0),"")</f>
        <v/>
      </c>
      <c r="D49" s="21"/>
      <c r="E49" s="59"/>
      <c r="F49" s="51">
        <v>0</v>
      </c>
      <c r="G49" s="69" t="s">
        <v>64</v>
      </c>
      <c r="H49" s="52"/>
    </row>
    <row r="50" spans="1:10" x14ac:dyDescent="0.3">
      <c r="A50" s="3" t="s">
        <v>50</v>
      </c>
      <c r="B50" s="12">
        <v>6530</v>
      </c>
      <c r="C50" s="30" t="str">
        <f>IFERROR(-VLOOKUP(B50,Blad1!$A:$F,4,0),"")</f>
        <v/>
      </c>
      <c r="D50" s="21"/>
      <c r="E50" s="59"/>
      <c r="F50" s="51">
        <v>0</v>
      </c>
      <c r="G50" s="69" t="s">
        <v>64</v>
      </c>
      <c r="H50" s="62"/>
    </row>
    <row r="51" spans="1:10" x14ac:dyDescent="0.3">
      <c r="A51" s="3" t="s">
        <v>51</v>
      </c>
      <c r="B51" s="12">
        <v>6550</v>
      </c>
      <c r="C51" s="30" t="str">
        <f>IFERROR(-VLOOKUP(B51,Blad1!$A:$F,4,0),"")</f>
        <v/>
      </c>
      <c r="D51" s="21"/>
      <c r="E51" s="59"/>
      <c r="F51" s="51">
        <v>0</v>
      </c>
      <c r="G51" s="69" t="s">
        <v>64</v>
      </c>
      <c r="H51" s="52"/>
    </row>
    <row r="52" spans="1:10" x14ac:dyDescent="0.3">
      <c r="A52" s="3" t="s">
        <v>52</v>
      </c>
      <c r="B52" s="12">
        <v>6570</v>
      </c>
      <c r="C52" s="30" t="str">
        <f>IFERROR(-VLOOKUP(B52,Blad1!$A:$F,4,0),"")</f>
        <v/>
      </c>
      <c r="D52" s="21"/>
      <c r="E52" s="59"/>
      <c r="F52" s="51">
        <v>0</v>
      </c>
      <c r="G52" s="69" t="s">
        <v>64</v>
      </c>
      <c r="H52" s="52"/>
    </row>
    <row r="53" spans="1:10" x14ac:dyDescent="0.3">
      <c r="A53" s="3" t="s">
        <v>53</v>
      </c>
      <c r="B53" s="12">
        <v>6991</v>
      </c>
      <c r="C53" s="30" t="str">
        <f>IFERROR(-VLOOKUP(B53,Blad1!$A:$F,4,0),"")</f>
        <v/>
      </c>
      <c r="D53" s="21"/>
      <c r="E53" s="59"/>
      <c r="F53" s="51">
        <v>0</v>
      </c>
      <c r="G53" s="69" t="s">
        <v>64</v>
      </c>
      <c r="H53" s="52"/>
    </row>
    <row r="54" spans="1:10" x14ac:dyDescent="0.3">
      <c r="A54" s="3" t="s">
        <v>54</v>
      </c>
      <c r="B54" s="12">
        <v>7210</v>
      </c>
      <c r="C54" s="30" t="str">
        <f>IFERROR(-VLOOKUP(B54,Blad1!$A:$F,4,0),"")</f>
        <v/>
      </c>
      <c r="D54" s="21"/>
      <c r="E54" s="59"/>
      <c r="F54" s="51">
        <v>0</v>
      </c>
      <c r="G54" s="69" t="s">
        <v>64</v>
      </c>
      <c r="H54" s="52"/>
    </row>
    <row r="55" spans="1:10" x14ac:dyDescent="0.3">
      <c r="A55" s="3" t="s">
        <v>55</v>
      </c>
      <c r="B55" s="12">
        <v>7211</v>
      </c>
      <c r="C55" s="30">
        <f>IFERROR(-VLOOKUP(B55,Blad1!$A:$F,4,0),"")</f>
        <v>28843.5</v>
      </c>
      <c r="D55" s="21">
        <v>14000</v>
      </c>
      <c r="E55" s="59">
        <v>14000</v>
      </c>
      <c r="F55" s="51">
        <v>25000</v>
      </c>
      <c r="G55" s="69">
        <v>15000</v>
      </c>
      <c r="H55" s="52" t="s">
        <v>66</v>
      </c>
    </row>
    <row r="56" spans="1:10" x14ac:dyDescent="0.3">
      <c r="A56" s="3" t="s">
        <v>57</v>
      </c>
      <c r="B56" s="12">
        <v>7331</v>
      </c>
      <c r="C56" s="30" t="str">
        <f>IFERROR(-VLOOKUP(B56,Blad1!$A:$F,4,0),"")</f>
        <v/>
      </c>
      <c r="D56" s="21">
        <v>1000</v>
      </c>
      <c r="E56" s="59">
        <v>500</v>
      </c>
      <c r="F56" s="51">
        <v>500</v>
      </c>
      <c r="G56" s="69" t="s">
        <v>64</v>
      </c>
      <c r="H56" s="62"/>
    </row>
    <row r="57" spans="1:10" x14ac:dyDescent="0.3">
      <c r="A57" s="3" t="s">
        <v>58</v>
      </c>
      <c r="B57" s="12">
        <v>7570</v>
      </c>
      <c r="C57" s="30" t="str">
        <f>IFERROR(-VLOOKUP(B57,Blad1!$A:$F,4,0),"")</f>
        <v/>
      </c>
      <c r="D57" s="21"/>
      <c r="E57" s="59"/>
      <c r="F57" s="51">
        <v>0</v>
      </c>
      <c r="G57" s="69" t="s">
        <v>64</v>
      </c>
      <c r="H57" s="62"/>
    </row>
    <row r="58" spans="1:10" x14ac:dyDescent="0.3">
      <c r="A58" s="3" t="s">
        <v>59</v>
      </c>
      <c r="B58" s="12">
        <v>7610</v>
      </c>
      <c r="C58" s="30">
        <f>IFERROR(-VLOOKUP(B58,Blad1!$A:$F,4,0),"")</f>
        <v>2700</v>
      </c>
      <c r="D58" s="21">
        <v>15000</v>
      </c>
      <c r="E58" s="59">
        <v>8000</v>
      </c>
      <c r="F58" s="51">
        <v>10000</v>
      </c>
      <c r="G58" s="69">
        <v>20000</v>
      </c>
      <c r="H58" s="52" t="s">
        <v>171</v>
      </c>
      <c r="J58" s="1"/>
    </row>
    <row r="59" spans="1:10" x14ac:dyDescent="0.3">
      <c r="A59" s="3" t="s">
        <v>60</v>
      </c>
      <c r="B59" s="12">
        <v>7830</v>
      </c>
      <c r="C59" s="30" t="str">
        <f>IFERROR(-VLOOKUP(B59,Blad1!$A:$F,4,0),"")</f>
        <v/>
      </c>
      <c r="D59" s="21"/>
      <c r="E59" s="23"/>
      <c r="F59" s="51">
        <v>0</v>
      </c>
      <c r="G59" s="69" t="s">
        <v>64</v>
      </c>
      <c r="H59" s="3"/>
      <c r="J59" s="1"/>
    </row>
    <row r="60" spans="1:10" x14ac:dyDescent="0.3">
      <c r="A60" s="2" t="s">
        <v>61</v>
      </c>
      <c r="C60" s="25">
        <f>SUM(C25:C59)</f>
        <v>121381.5</v>
      </c>
      <c r="D60" s="25">
        <f>SUM(D25:D59)</f>
        <v>135000</v>
      </c>
      <c r="E60" s="25">
        <f>SUM(E25:E59)</f>
        <v>92500</v>
      </c>
      <c r="F60" s="48">
        <f>SUM(F25:F59)</f>
        <v>123500</v>
      </c>
      <c r="G60" s="48">
        <f>SUM(G25:G59)</f>
        <v>127000</v>
      </c>
    </row>
    <row r="61" spans="1:10" x14ac:dyDescent="0.3">
      <c r="C61" s="25"/>
      <c r="D61" s="25"/>
      <c r="E61" s="25"/>
      <c r="F61" s="49"/>
      <c r="G61" s="49"/>
      <c r="J61" s="1"/>
    </row>
    <row r="62" spans="1:10" x14ac:dyDescent="0.3">
      <c r="A62" t="s">
        <v>62</v>
      </c>
      <c r="C62" s="31">
        <f>C17-C60</f>
        <v>14780.5</v>
      </c>
      <c r="D62" s="28">
        <f>D17-D60</f>
        <v>5000</v>
      </c>
      <c r="E62" s="29">
        <f>E17-E60</f>
        <v>17500</v>
      </c>
      <c r="F62" s="65">
        <f>F17-F60</f>
        <v>12500</v>
      </c>
      <c r="G62" s="65">
        <f>G17-G60</f>
        <v>8000</v>
      </c>
    </row>
  </sheetData>
  <sortState xmlns:xlrd2="http://schemas.microsoft.com/office/spreadsheetml/2017/richdata2" ref="A25:H58">
    <sortCondition ref="B25:B58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2"/>
  <sheetViews>
    <sheetView zoomScaleNormal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G25" sqref="G25:H59"/>
    </sheetView>
  </sheetViews>
  <sheetFormatPr defaultRowHeight="14.4" x14ac:dyDescent="0.3"/>
  <cols>
    <col min="1" max="1" width="29.88671875" bestFit="1" customWidth="1"/>
    <col min="3" max="3" width="19.88671875" bestFit="1" customWidth="1"/>
    <col min="4" max="4" width="11.44140625" customWidth="1"/>
    <col min="5" max="7" width="11.5546875" customWidth="1"/>
    <col min="8" max="8" width="84.5546875" customWidth="1"/>
  </cols>
  <sheetData>
    <row r="1" spans="1:15" x14ac:dyDescent="0.3">
      <c r="A1" s="2" t="s">
        <v>0</v>
      </c>
      <c r="B1" s="72"/>
      <c r="C1" s="72"/>
      <c r="D1" s="72"/>
      <c r="J1" s="1"/>
      <c r="K1" s="67"/>
      <c r="L1" s="67"/>
      <c r="M1" s="67"/>
    </row>
    <row r="2" spans="1:15" x14ac:dyDescent="0.3">
      <c r="A2" s="2" t="s">
        <v>1</v>
      </c>
      <c r="J2" s="1"/>
    </row>
    <row r="3" spans="1:15" x14ac:dyDescent="0.3">
      <c r="C3" s="67" t="str">
        <f>Total!C3</f>
        <v xml:space="preserve">Utfall </v>
      </c>
      <c r="D3" s="7" t="str">
        <f>Total!D3</f>
        <v xml:space="preserve">Budget </v>
      </c>
      <c r="E3" s="7" t="str">
        <f>Total!E3</f>
        <v xml:space="preserve">Budget </v>
      </c>
      <c r="F3" s="7" t="str">
        <f>Total!F3</f>
        <v xml:space="preserve">Budget </v>
      </c>
      <c r="G3" s="7" t="str">
        <f>Total!G3</f>
        <v>Budget</v>
      </c>
    </row>
    <row r="4" spans="1:15" x14ac:dyDescent="0.3">
      <c r="A4" s="2" t="s">
        <v>5</v>
      </c>
      <c r="B4" s="7" t="s">
        <v>6</v>
      </c>
      <c r="C4" s="67">
        <f>Total!C4</f>
        <v>2024</v>
      </c>
      <c r="D4" s="67">
        <f>Total!D4</f>
        <v>2022</v>
      </c>
      <c r="E4" s="67">
        <f>Total!E4</f>
        <v>2023</v>
      </c>
      <c r="F4" s="67">
        <f>Total!F4</f>
        <v>2024</v>
      </c>
      <c r="G4" s="67">
        <f>Total!G4</f>
        <v>2025</v>
      </c>
      <c r="H4" s="2" t="s">
        <v>63</v>
      </c>
      <c r="J4" s="1"/>
      <c r="K4" s="67"/>
      <c r="M4" s="1"/>
      <c r="O4" s="1"/>
    </row>
    <row r="5" spans="1:15" x14ac:dyDescent="0.3">
      <c r="A5" s="4" t="s">
        <v>8</v>
      </c>
      <c r="B5" s="14">
        <v>3004</v>
      </c>
      <c r="C5" s="30" t="str">
        <f>IFERROR(VLOOKUP(B5,Blad2!$A:$F,4,0),"")</f>
        <v/>
      </c>
      <c r="D5" s="36"/>
      <c r="E5" s="23"/>
      <c r="F5" s="51">
        <v>0</v>
      </c>
      <c r="G5" s="69" t="s">
        <v>64</v>
      </c>
      <c r="H5" s="55"/>
      <c r="J5" s="1"/>
      <c r="K5" s="67"/>
      <c r="M5" s="1"/>
      <c r="O5" s="1"/>
    </row>
    <row r="6" spans="1:15" x14ac:dyDescent="0.3">
      <c r="A6" s="4" t="s">
        <v>9</v>
      </c>
      <c r="B6" s="15">
        <v>3230</v>
      </c>
      <c r="C6" s="30" t="str">
        <f>IFERROR(VLOOKUP(B6,Blad2!$A:$F,4,0),"")</f>
        <v/>
      </c>
      <c r="D6" s="38"/>
      <c r="E6" s="23"/>
      <c r="F6" s="51">
        <v>0</v>
      </c>
      <c r="G6" s="69" t="s">
        <v>64</v>
      </c>
      <c r="H6" s="56"/>
    </row>
    <row r="7" spans="1:15" x14ac:dyDescent="0.3">
      <c r="A7" s="6" t="s">
        <v>10</v>
      </c>
      <c r="B7" s="16">
        <v>3291</v>
      </c>
      <c r="C7" s="30" t="str">
        <f>IFERROR(VLOOKUP(B7,Blad2!$A:$F,4,0),"")</f>
        <v/>
      </c>
      <c r="D7" s="40"/>
      <c r="E7" s="41"/>
      <c r="F7" s="51">
        <v>0</v>
      </c>
      <c r="G7" s="69" t="s">
        <v>64</v>
      </c>
      <c r="H7" s="56"/>
    </row>
    <row r="8" spans="1:15" x14ac:dyDescent="0.3">
      <c r="A8" s="5" t="s">
        <v>11</v>
      </c>
      <c r="B8" s="13">
        <v>3410</v>
      </c>
      <c r="C8" s="30" t="str">
        <f>IFERROR(VLOOKUP(B8,Blad2!$A:$F,4,0),"")</f>
        <v/>
      </c>
      <c r="D8" s="43"/>
      <c r="E8" s="41"/>
      <c r="F8" s="51">
        <v>0</v>
      </c>
      <c r="G8" s="69" t="s">
        <v>64</v>
      </c>
      <c r="H8" s="55"/>
      <c r="O8" s="1"/>
    </row>
    <row r="9" spans="1:15" x14ac:dyDescent="0.3">
      <c r="A9" s="3" t="s">
        <v>12</v>
      </c>
      <c r="B9" s="12">
        <v>3411</v>
      </c>
      <c r="C9" s="30">
        <f>IFERROR(VLOOKUP(B9,Blad2!$A:$F,4,0),"")</f>
        <v>170575</v>
      </c>
      <c r="D9" s="21">
        <v>192000</v>
      </c>
      <c r="E9" s="23">
        <v>170000</v>
      </c>
      <c r="F9" s="51">
        <v>190000</v>
      </c>
      <c r="G9" s="69">
        <v>180000</v>
      </c>
      <c r="H9" s="52" t="s">
        <v>172</v>
      </c>
    </row>
    <row r="10" spans="1:15" x14ac:dyDescent="0.3">
      <c r="A10" s="3" t="s">
        <v>13</v>
      </c>
      <c r="B10" s="12">
        <v>3710</v>
      </c>
      <c r="C10" s="30">
        <f>IFERROR(VLOOKUP(B10,Blad2!$A:$F,4,0),"")</f>
        <v>115790</v>
      </c>
      <c r="D10" s="21">
        <v>90000</v>
      </c>
      <c r="E10" s="23">
        <v>90000</v>
      </c>
      <c r="F10" s="51">
        <v>100000</v>
      </c>
      <c r="G10" s="69">
        <v>115000</v>
      </c>
      <c r="H10" s="52" t="s">
        <v>173</v>
      </c>
    </row>
    <row r="11" spans="1:15" x14ac:dyDescent="0.3">
      <c r="A11" s="3" t="s">
        <v>14</v>
      </c>
      <c r="B11" s="12">
        <v>3911</v>
      </c>
      <c r="C11" s="30" t="str">
        <f>IFERROR(VLOOKUP(B11,Blad2!$A:$F,4,0),"")</f>
        <v/>
      </c>
      <c r="D11" s="21"/>
      <c r="E11" s="23"/>
      <c r="F11" s="51">
        <v>0</v>
      </c>
      <c r="G11" s="69" t="s">
        <v>64</v>
      </c>
      <c r="H11" s="52"/>
    </row>
    <row r="12" spans="1:15" x14ac:dyDescent="0.3">
      <c r="A12" s="3" t="s">
        <v>15</v>
      </c>
      <c r="B12" s="12">
        <v>3985</v>
      </c>
      <c r="C12" s="30">
        <f>IFERROR(VLOOKUP(B12,Blad2!$A:$F,4,0),"")</f>
        <v>249788</v>
      </c>
      <c r="D12" s="21">
        <v>145000</v>
      </c>
      <c r="E12" s="23">
        <f>69700+160000</f>
        <v>229700</v>
      </c>
      <c r="F12" s="51">
        <v>224000</v>
      </c>
      <c r="G12" s="69">
        <v>249700</v>
      </c>
      <c r="H12" s="52" t="s">
        <v>174</v>
      </c>
    </row>
    <row r="13" spans="1:15" x14ac:dyDescent="0.3">
      <c r="A13" s="3" t="s">
        <v>16</v>
      </c>
      <c r="B13" s="12">
        <v>3988</v>
      </c>
      <c r="C13" s="30" t="str">
        <f>IFERROR(VLOOKUP(B13,Blad2!$A:$F,4,0),"")</f>
        <v/>
      </c>
      <c r="D13" s="21"/>
      <c r="E13" s="23"/>
      <c r="F13" s="51">
        <v>0</v>
      </c>
      <c r="G13" s="69" t="s">
        <v>64</v>
      </c>
      <c r="H13" s="52"/>
    </row>
    <row r="14" spans="1:15" x14ac:dyDescent="0.3">
      <c r="A14" s="3" t="s">
        <v>17</v>
      </c>
      <c r="B14" s="12">
        <v>3989</v>
      </c>
      <c r="C14" s="30" t="str">
        <f>IFERROR(VLOOKUP(B14,Blad2!$A:$F,4,0),"")</f>
        <v/>
      </c>
      <c r="D14" s="21"/>
      <c r="E14" s="23"/>
      <c r="F14" s="51">
        <v>0</v>
      </c>
      <c r="G14" s="69" t="s">
        <v>64</v>
      </c>
      <c r="H14" s="52"/>
    </row>
    <row r="15" spans="1:15" x14ac:dyDescent="0.3">
      <c r="A15" s="3" t="s">
        <v>18</v>
      </c>
      <c r="B15" s="12">
        <v>3998</v>
      </c>
      <c r="C15" s="30" t="str">
        <f>IFERROR(VLOOKUP(B15,Blad2!$A:$F,4,0),"")</f>
        <v/>
      </c>
      <c r="D15" s="21"/>
      <c r="E15" s="23"/>
      <c r="F15" s="51">
        <v>0</v>
      </c>
      <c r="G15" s="69" t="s">
        <v>64</v>
      </c>
      <c r="H15" s="52"/>
    </row>
    <row r="16" spans="1:15" x14ac:dyDescent="0.3">
      <c r="A16" s="3" t="s">
        <v>19</v>
      </c>
      <c r="B16" s="12">
        <v>3999</v>
      </c>
      <c r="C16" s="30" t="str">
        <f>IFERROR(VLOOKUP(B16,Blad2!$A:$F,4,0),"")</f>
        <v/>
      </c>
      <c r="D16" s="21"/>
      <c r="E16" s="23"/>
      <c r="F16" s="51">
        <v>0</v>
      </c>
      <c r="G16" s="69" t="s">
        <v>64</v>
      </c>
      <c r="H16" s="52"/>
    </row>
    <row r="17" spans="1:13" x14ac:dyDescent="0.3">
      <c r="A17" s="1" t="s">
        <v>20</v>
      </c>
      <c r="C17" s="26">
        <f>SUM(C5:C16)</f>
        <v>536153</v>
      </c>
      <c r="D17" s="25">
        <f>SUM(D5:D16)</f>
        <v>427000</v>
      </c>
      <c r="E17" s="25">
        <f>SUM(E5:E16)</f>
        <v>489700</v>
      </c>
      <c r="F17" s="49">
        <f>SUM(F5:F16)</f>
        <v>514000</v>
      </c>
      <c r="G17" s="49">
        <f>SUM(G5:G16)</f>
        <v>544700</v>
      </c>
      <c r="J17" s="1"/>
    </row>
    <row r="22" spans="1:13" x14ac:dyDescent="0.3">
      <c r="A22" s="2" t="s">
        <v>21</v>
      </c>
      <c r="J22" s="1"/>
    </row>
    <row r="23" spans="1:13" x14ac:dyDescent="0.3">
      <c r="C23" s="67" t="str">
        <f>C3</f>
        <v xml:space="preserve">Utfall </v>
      </c>
      <c r="D23" s="7" t="str">
        <f t="shared" ref="D23:G23" si="0">D3</f>
        <v xml:space="preserve">Budget </v>
      </c>
      <c r="E23" s="7" t="str">
        <f t="shared" si="0"/>
        <v xml:space="preserve">Budget </v>
      </c>
      <c r="F23" s="7" t="str">
        <f t="shared" si="0"/>
        <v xml:space="preserve">Budget </v>
      </c>
      <c r="G23" s="7" t="str">
        <f t="shared" si="0"/>
        <v>Budget</v>
      </c>
    </row>
    <row r="24" spans="1:13" x14ac:dyDescent="0.3">
      <c r="A24" s="2" t="s">
        <v>5</v>
      </c>
      <c r="B24" s="7" t="s">
        <v>22</v>
      </c>
      <c r="C24" s="67">
        <f>C4</f>
        <v>2024</v>
      </c>
      <c r="D24" s="67">
        <f t="shared" ref="D24:G24" si="1">D4</f>
        <v>2022</v>
      </c>
      <c r="E24" s="67">
        <f t="shared" si="1"/>
        <v>2023</v>
      </c>
      <c r="F24" s="67">
        <f t="shared" si="1"/>
        <v>2024</v>
      </c>
      <c r="G24" s="67">
        <f t="shared" si="1"/>
        <v>2025</v>
      </c>
      <c r="H24" s="1" t="s">
        <v>65</v>
      </c>
      <c r="J24" s="1"/>
      <c r="K24" s="67"/>
      <c r="M24" s="1"/>
    </row>
    <row r="25" spans="1:13" x14ac:dyDescent="0.3">
      <c r="A25" s="3" t="s">
        <v>24</v>
      </c>
      <c r="B25" s="12">
        <v>4010</v>
      </c>
      <c r="C25" s="30">
        <f>IFERROR(-VLOOKUP(B25,Blad2!$A:$F,4,0),"")</f>
        <v>93442</v>
      </c>
      <c r="D25" s="21">
        <v>100000</v>
      </c>
      <c r="E25" s="59">
        <v>70000</v>
      </c>
      <c r="F25" s="51">
        <v>70000</v>
      </c>
      <c r="G25" s="69">
        <v>75000</v>
      </c>
      <c r="H25" s="52" t="s">
        <v>175</v>
      </c>
    </row>
    <row r="26" spans="1:13" x14ac:dyDescent="0.3">
      <c r="A26" s="3" t="s">
        <v>26</v>
      </c>
      <c r="B26" s="12">
        <v>4020</v>
      </c>
      <c r="C26" s="30">
        <f>IFERROR(-VLOOKUP(B26,Blad2!$A:$F,4,0),"")</f>
        <v>47921</v>
      </c>
      <c r="D26" s="21">
        <v>33000</v>
      </c>
      <c r="E26" s="59">
        <v>35000</v>
      </c>
      <c r="F26" s="51">
        <v>45000</v>
      </c>
      <c r="G26" s="69">
        <v>50000</v>
      </c>
      <c r="H26" s="52" t="s">
        <v>176</v>
      </c>
    </row>
    <row r="27" spans="1:13" x14ac:dyDescent="0.3">
      <c r="A27" s="3" t="s">
        <v>27</v>
      </c>
      <c r="B27" s="12">
        <v>4030</v>
      </c>
      <c r="C27" s="30" t="str">
        <f>IFERROR(-VLOOKUP(B27,Blad2!$A:$F,4,0),"")</f>
        <v/>
      </c>
      <c r="D27" s="21"/>
      <c r="E27" s="59"/>
      <c r="F27" s="51">
        <v>0</v>
      </c>
      <c r="G27" s="69" t="s">
        <v>64</v>
      </c>
      <c r="H27" s="52"/>
    </row>
    <row r="28" spans="1:13" x14ac:dyDescent="0.3">
      <c r="A28" s="3" t="s">
        <v>28</v>
      </c>
      <c r="B28" s="12">
        <v>4290</v>
      </c>
      <c r="C28" s="30">
        <f>IFERROR(-VLOOKUP(B28,Blad2!$A:$F,4,0),"")</f>
        <v>33560</v>
      </c>
      <c r="D28" s="21">
        <v>10000</v>
      </c>
      <c r="E28" s="59">
        <v>25000</v>
      </c>
      <c r="F28" s="51">
        <v>30000</v>
      </c>
      <c r="G28" s="69">
        <v>40000</v>
      </c>
      <c r="H28" s="52" t="s">
        <v>177</v>
      </c>
    </row>
    <row r="29" spans="1:13" x14ac:dyDescent="0.3">
      <c r="A29" s="3" t="s">
        <v>10</v>
      </c>
      <c r="B29" s="12">
        <v>4291</v>
      </c>
      <c r="C29" s="30" t="str">
        <f>IFERROR(-VLOOKUP(B29,Blad2!$A:$F,4,0),"")</f>
        <v/>
      </c>
      <c r="D29" s="21"/>
      <c r="E29" s="59"/>
      <c r="F29" s="51">
        <v>0</v>
      </c>
      <c r="G29" s="69" t="s">
        <v>64</v>
      </c>
      <c r="H29" s="52"/>
    </row>
    <row r="30" spans="1:13" x14ac:dyDescent="0.3">
      <c r="A30" s="3" t="s">
        <v>29</v>
      </c>
      <c r="B30" s="12">
        <v>4510</v>
      </c>
      <c r="C30" s="30" t="str">
        <f>IFERROR(-VLOOKUP(B30,Blad2!$A:$F,4,0),"")</f>
        <v/>
      </c>
      <c r="D30" s="21"/>
      <c r="E30" s="59"/>
      <c r="F30" s="51">
        <v>0</v>
      </c>
      <c r="G30" s="69" t="s">
        <v>64</v>
      </c>
      <c r="H30" s="52"/>
    </row>
    <row r="31" spans="1:13" x14ac:dyDescent="0.3">
      <c r="A31" s="3" t="s">
        <v>30</v>
      </c>
      <c r="B31" s="12">
        <v>4610</v>
      </c>
      <c r="C31" s="30">
        <f>IFERROR(-VLOOKUP(B31,Blad2!$A:$F,4,0),"")</f>
        <v>22630</v>
      </c>
      <c r="D31" s="21">
        <v>42000</v>
      </c>
      <c r="E31" s="59">
        <v>45000</v>
      </c>
      <c r="F31" s="51">
        <v>50000</v>
      </c>
      <c r="G31" s="69">
        <v>50000</v>
      </c>
      <c r="H31" s="52" t="s">
        <v>178</v>
      </c>
    </row>
    <row r="32" spans="1:13" x14ac:dyDescent="0.3">
      <c r="A32" s="3" t="s">
        <v>31</v>
      </c>
      <c r="B32" s="12">
        <v>4710</v>
      </c>
      <c r="C32" s="30">
        <f>IFERROR(-VLOOKUP(B32,Blad2!$A:$F,4,0),"")</f>
        <v>32500</v>
      </c>
      <c r="D32" s="21">
        <v>10000</v>
      </c>
      <c r="E32" s="59">
        <v>5000</v>
      </c>
      <c r="F32" s="51">
        <v>5000</v>
      </c>
      <c r="G32" s="69">
        <v>20000</v>
      </c>
      <c r="H32" s="52" t="s">
        <v>179</v>
      </c>
    </row>
    <row r="33" spans="1:8" x14ac:dyDescent="0.3">
      <c r="A33" s="3" t="s">
        <v>32</v>
      </c>
      <c r="B33" s="12">
        <v>4711</v>
      </c>
      <c r="C33" s="30" t="str">
        <f>IFERROR(-VLOOKUP(B33,Blad2!$A:$F,4,0),"")</f>
        <v/>
      </c>
      <c r="D33" s="21"/>
      <c r="E33" s="59"/>
      <c r="F33" s="51">
        <v>0</v>
      </c>
      <c r="G33" s="69" t="s">
        <v>64</v>
      </c>
      <c r="H33" s="52"/>
    </row>
    <row r="34" spans="1:8" x14ac:dyDescent="0.3">
      <c r="A34" s="3" t="s">
        <v>33</v>
      </c>
      <c r="B34" s="12">
        <v>4800</v>
      </c>
      <c r="C34" s="30">
        <f>IFERROR(-VLOOKUP(B34,Blad2!$A:$F,4,0),"")</f>
        <v>47649</v>
      </c>
      <c r="D34" s="21">
        <v>25000</v>
      </c>
      <c r="E34" s="59">
        <v>35000</v>
      </c>
      <c r="F34" s="51">
        <v>40000</v>
      </c>
      <c r="G34" s="69">
        <v>48000</v>
      </c>
      <c r="H34" s="52" t="s">
        <v>180</v>
      </c>
    </row>
    <row r="35" spans="1:8" x14ac:dyDescent="0.3">
      <c r="A35" s="3" t="s">
        <v>18</v>
      </c>
      <c r="B35" s="12">
        <v>4998</v>
      </c>
      <c r="C35" s="30" t="str">
        <f>IFERROR(-VLOOKUP(B35,Blad2!$A:$F,4,0),"")</f>
        <v/>
      </c>
      <c r="D35" s="21"/>
      <c r="E35" s="59"/>
      <c r="F35" s="51">
        <v>0</v>
      </c>
      <c r="G35" s="69" t="s">
        <v>64</v>
      </c>
      <c r="H35" s="52"/>
    </row>
    <row r="36" spans="1:8" x14ac:dyDescent="0.3">
      <c r="A36" s="3" t="s">
        <v>35</v>
      </c>
      <c r="B36" s="12">
        <v>4999</v>
      </c>
      <c r="C36" s="30" t="str">
        <f>IFERROR(-VLOOKUP(B36,Blad2!$A:$F,4,0),"")</f>
        <v/>
      </c>
      <c r="D36" s="21"/>
      <c r="E36" s="24"/>
      <c r="F36" s="51">
        <v>0</v>
      </c>
      <c r="G36" s="69" t="s">
        <v>64</v>
      </c>
      <c r="H36" s="52"/>
    </row>
    <row r="37" spans="1:8" x14ac:dyDescent="0.3">
      <c r="A37" s="3" t="s">
        <v>36</v>
      </c>
      <c r="B37" s="12">
        <v>5010</v>
      </c>
      <c r="C37" s="30">
        <f>IFERROR(-VLOOKUP(B37,Blad2!$A:$F,4,0),"")</f>
        <v>36055</v>
      </c>
      <c r="D37" s="21"/>
      <c r="E37" s="59">
        <v>28160</v>
      </c>
      <c r="F37" s="51">
        <v>28160</v>
      </c>
      <c r="G37" s="69">
        <v>36055</v>
      </c>
      <c r="H37" s="52" t="s">
        <v>181</v>
      </c>
    </row>
    <row r="38" spans="1:8" x14ac:dyDescent="0.3">
      <c r="A38" s="3" t="s">
        <v>37</v>
      </c>
      <c r="B38" s="12">
        <v>5011</v>
      </c>
      <c r="C38" s="30">
        <f>IFERROR(-VLOOKUP(B38,Blad2!$A:$F,4,0),"")</f>
        <v>53355</v>
      </c>
      <c r="D38" s="21">
        <v>45000</v>
      </c>
      <c r="E38" s="59">
        <v>60000</v>
      </c>
      <c r="F38" s="51">
        <v>65000</v>
      </c>
      <c r="G38" s="69">
        <v>55000</v>
      </c>
      <c r="H38" s="52" t="s">
        <v>182</v>
      </c>
    </row>
    <row r="39" spans="1:8" x14ac:dyDescent="0.3">
      <c r="A39" s="3" t="s">
        <v>38</v>
      </c>
      <c r="B39" s="12">
        <v>5020</v>
      </c>
      <c r="C39" s="30" t="str">
        <f>IFERROR(-VLOOKUP(B39,Blad2!$A:$F,4,0),"")</f>
        <v/>
      </c>
      <c r="D39" s="21"/>
      <c r="E39" s="59"/>
      <c r="F39" s="51">
        <v>0</v>
      </c>
      <c r="G39" s="69" t="s">
        <v>64</v>
      </c>
      <c r="H39" s="62"/>
    </row>
    <row r="40" spans="1:8" x14ac:dyDescent="0.3">
      <c r="A40" s="3" t="s">
        <v>39</v>
      </c>
      <c r="B40" s="12">
        <v>5040</v>
      </c>
      <c r="C40" s="30" t="str">
        <f>IFERROR(-VLOOKUP(B40,Blad2!$A:$F,4,0),"")</f>
        <v/>
      </c>
      <c r="D40" s="21"/>
      <c r="E40" s="59"/>
      <c r="F40" s="51">
        <v>0</v>
      </c>
      <c r="G40" s="69" t="s">
        <v>64</v>
      </c>
      <c r="H40" s="52"/>
    </row>
    <row r="41" spans="1:8" x14ac:dyDescent="0.3">
      <c r="A41" s="3" t="s">
        <v>40</v>
      </c>
      <c r="B41" s="12">
        <v>5050</v>
      </c>
      <c r="C41" s="30" t="str">
        <f>IFERROR(-VLOOKUP(B41,Blad2!$A:$F,4,0),"")</f>
        <v/>
      </c>
      <c r="D41" s="21"/>
      <c r="E41" s="59"/>
      <c r="F41" s="51">
        <v>0</v>
      </c>
      <c r="G41" s="69" t="s">
        <v>64</v>
      </c>
      <c r="H41" s="52"/>
    </row>
    <row r="42" spans="1:8" x14ac:dyDescent="0.3">
      <c r="A42" s="3" t="s">
        <v>41</v>
      </c>
      <c r="B42" s="12">
        <v>5060</v>
      </c>
      <c r="C42" s="30" t="str">
        <f>IFERROR(-VLOOKUP(B42,Blad2!$A:$F,4,0),"")</f>
        <v/>
      </c>
      <c r="D42" s="21"/>
      <c r="E42" s="59"/>
      <c r="F42" s="51">
        <v>0</v>
      </c>
      <c r="G42" s="69" t="s">
        <v>64</v>
      </c>
      <c r="H42" s="52"/>
    </row>
    <row r="43" spans="1:8" s="10" customFormat="1" x14ac:dyDescent="0.3">
      <c r="A43" s="11" t="s">
        <v>42</v>
      </c>
      <c r="B43" s="17">
        <v>5070</v>
      </c>
      <c r="C43" s="30" t="str">
        <f>IFERROR(-VLOOKUP(B43,Blad2!$A:$F,4,0),"")</f>
        <v/>
      </c>
      <c r="D43" s="22"/>
      <c r="E43" s="61"/>
      <c r="F43" s="51">
        <v>0</v>
      </c>
      <c r="G43" s="69" t="s">
        <v>64</v>
      </c>
      <c r="H43" s="62"/>
    </row>
    <row r="44" spans="1:8" s="10" customFormat="1" x14ac:dyDescent="0.3">
      <c r="A44" s="11" t="s">
        <v>43</v>
      </c>
      <c r="B44" s="17">
        <v>5090</v>
      </c>
      <c r="C44" s="30" t="str">
        <f>IFERROR(-VLOOKUP(B44,Blad2!$A:$F,4,0),"")</f>
        <v/>
      </c>
      <c r="D44" s="22"/>
      <c r="E44" s="61"/>
      <c r="F44" s="51">
        <v>0</v>
      </c>
      <c r="G44" s="69" t="s">
        <v>64</v>
      </c>
      <c r="H44" s="62"/>
    </row>
    <row r="45" spans="1:8" x14ac:dyDescent="0.3">
      <c r="A45" s="3" t="s">
        <v>44</v>
      </c>
      <c r="B45" s="12">
        <v>5420</v>
      </c>
      <c r="C45" s="30" t="str">
        <f>IFERROR(-VLOOKUP(B45,Blad2!$A:$F,4,0),"")</f>
        <v/>
      </c>
      <c r="D45" s="21"/>
      <c r="E45" s="59"/>
      <c r="F45" s="51">
        <v>0</v>
      </c>
      <c r="G45" s="69" t="s">
        <v>64</v>
      </c>
      <c r="H45" s="52"/>
    </row>
    <row r="46" spans="1:8" x14ac:dyDescent="0.3">
      <c r="A46" s="3" t="s">
        <v>45</v>
      </c>
      <c r="B46" s="12">
        <v>5612</v>
      </c>
      <c r="C46" s="30" t="str">
        <f>IFERROR(-VLOOKUP(B46,Blad2!$A:$F,4,0),"")</f>
        <v/>
      </c>
      <c r="D46" s="21"/>
      <c r="E46" s="59"/>
      <c r="F46" s="51">
        <v>0</v>
      </c>
      <c r="G46" s="69" t="s">
        <v>64</v>
      </c>
      <c r="H46" s="52"/>
    </row>
    <row r="47" spans="1:8" x14ac:dyDescent="0.3">
      <c r="A47" s="3" t="s">
        <v>46</v>
      </c>
      <c r="B47" s="12">
        <v>6110</v>
      </c>
      <c r="C47" s="30" t="str">
        <f>IFERROR(-VLOOKUP(B47,Blad2!$A:$F,4,0),"")</f>
        <v/>
      </c>
      <c r="D47" s="21"/>
      <c r="E47" s="59"/>
      <c r="F47" s="51">
        <v>0</v>
      </c>
      <c r="G47" s="69" t="s">
        <v>64</v>
      </c>
      <c r="H47" s="52"/>
    </row>
    <row r="48" spans="1:8" x14ac:dyDescent="0.3">
      <c r="A48" s="3" t="s">
        <v>48</v>
      </c>
      <c r="B48" s="12">
        <v>6230</v>
      </c>
      <c r="C48" s="30" t="str">
        <f>IFERROR(-VLOOKUP(B48,Blad2!$A:$F,4,0),"")</f>
        <v/>
      </c>
      <c r="D48" s="21"/>
      <c r="E48" s="59"/>
      <c r="F48" s="51">
        <v>0</v>
      </c>
      <c r="G48" s="69" t="s">
        <v>64</v>
      </c>
      <c r="H48" s="52"/>
    </row>
    <row r="49" spans="1:10" x14ac:dyDescent="0.3">
      <c r="A49" s="3" t="s">
        <v>49</v>
      </c>
      <c r="B49" s="12">
        <v>6310</v>
      </c>
      <c r="C49" s="30" t="str">
        <f>IFERROR(-VLOOKUP(B49,Blad2!$A:$F,4,0),"")</f>
        <v/>
      </c>
      <c r="D49" s="21"/>
      <c r="E49" s="59"/>
      <c r="F49" s="51">
        <v>0</v>
      </c>
      <c r="G49" s="69" t="s">
        <v>64</v>
      </c>
      <c r="H49" s="52"/>
    </row>
    <row r="50" spans="1:10" x14ac:dyDescent="0.3">
      <c r="A50" s="3" t="s">
        <v>50</v>
      </c>
      <c r="B50" s="12">
        <v>6530</v>
      </c>
      <c r="C50" s="30" t="str">
        <f>IFERROR(-VLOOKUP(B50,Blad2!$A:$F,4,0),"")</f>
        <v/>
      </c>
      <c r="D50" s="21"/>
      <c r="E50" s="59"/>
      <c r="F50" s="51">
        <v>0</v>
      </c>
      <c r="G50" s="69" t="s">
        <v>64</v>
      </c>
      <c r="H50" s="62"/>
    </row>
    <row r="51" spans="1:10" x14ac:dyDescent="0.3">
      <c r="A51" s="3" t="s">
        <v>51</v>
      </c>
      <c r="B51" s="12">
        <v>6550</v>
      </c>
      <c r="C51" s="30" t="str">
        <f>IFERROR(-VLOOKUP(B51,Blad2!$A:$F,4,0),"")</f>
        <v/>
      </c>
      <c r="D51" s="21"/>
      <c r="E51" s="59"/>
      <c r="F51" s="51">
        <v>0</v>
      </c>
      <c r="G51" s="69" t="s">
        <v>64</v>
      </c>
      <c r="H51" s="52"/>
    </row>
    <row r="52" spans="1:10" x14ac:dyDescent="0.3">
      <c r="A52" s="3" t="s">
        <v>52</v>
      </c>
      <c r="B52" s="12">
        <v>6570</v>
      </c>
      <c r="C52" s="30" t="str">
        <f>IFERROR(-VLOOKUP(B52,Blad2!$A:$F,4,0),"")</f>
        <v/>
      </c>
      <c r="D52" s="21"/>
      <c r="E52" s="59"/>
      <c r="F52" s="51">
        <v>0</v>
      </c>
      <c r="G52" s="69" t="s">
        <v>64</v>
      </c>
      <c r="H52" s="52"/>
    </row>
    <row r="53" spans="1:10" x14ac:dyDescent="0.3">
      <c r="A53" s="3" t="s">
        <v>53</v>
      </c>
      <c r="B53" s="12">
        <v>6991</v>
      </c>
      <c r="C53" s="30" t="str">
        <f>IFERROR(-VLOOKUP(B53,Blad2!$A:$F,4,0),"")</f>
        <v/>
      </c>
      <c r="D53" s="21"/>
      <c r="E53" s="59"/>
      <c r="F53" s="51">
        <v>0</v>
      </c>
      <c r="G53" s="69" t="s">
        <v>64</v>
      </c>
      <c r="H53" s="52"/>
    </row>
    <row r="54" spans="1:10" x14ac:dyDescent="0.3">
      <c r="A54" s="3" t="s">
        <v>54</v>
      </c>
      <c r="B54" s="12">
        <v>7210</v>
      </c>
      <c r="C54" s="30">
        <f>IFERROR(-VLOOKUP(B54,Blad2!$A:$F,4,0),"")</f>
        <v>39400</v>
      </c>
      <c r="D54" s="21">
        <v>42000</v>
      </c>
      <c r="E54" s="59">
        <v>40000</v>
      </c>
      <c r="F54" s="51">
        <v>64000</v>
      </c>
      <c r="G54" s="69">
        <v>45000</v>
      </c>
      <c r="H54" s="52" t="s">
        <v>183</v>
      </c>
    </row>
    <row r="55" spans="1:10" x14ac:dyDescent="0.3">
      <c r="A55" s="3" t="s">
        <v>55</v>
      </c>
      <c r="B55" s="12">
        <v>7211</v>
      </c>
      <c r="C55" s="30">
        <f>IFERROR(-VLOOKUP(B55,Blad2!$A:$F,4,0),"")</f>
        <v>60783</v>
      </c>
      <c r="D55" s="21">
        <v>60000</v>
      </c>
      <c r="E55" s="59">
        <v>75000</v>
      </c>
      <c r="F55" s="51">
        <v>80000</v>
      </c>
      <c r="G55" s="69">
        <v>70000</v>
      </c>
      <c r="H55" s="52" t="s">
        <v>184</v>
      </c>
    </row>
    <row r="56" spans="1:10" x14ac:dyDescent="0.3">
      <c r="A56" s="3" t="s">
        <v>57</v>
      </c>
      <c r="B56" s="12">
        <v>7331</v>
      </c>
      <c r="C56" s="30">
        <f>IFERROR(-VLOOKUP(B56,Blad2!$A:$F,4,0),"")</f>
        <v>11535</v>
      </c>
      <c r="D56" s="21">
        <v>2000</v>
      </c>
      <c r="E56" s="59"/>
      <c r="F56" s="51">
        <v>0</v>
      </c>
      <c r="G56" s="69">
        <v>15000</v>
      </c>
      <c r="H56" s="62"/>
    </row>
    <row r="57" spans="1:10" x14ac:dyDescent="0.3">
      <c r="A57" s="3" t="s">
        <v>58</v>
      </c>
      <c r="B57" s="12">
        <v>7570</v>
      </c>
      <c r="C57" s="30" t="str">
        <f>IFERROR(-VLOOKUP(B57,Blad2!$A:$F,4,0),"")</f>
        <v/>
      </c>
      <c r="D57" s="21"/>
      <c r="E57" s="59"/>
      <c r="F57" s="51">
        <v>0</v>
      </c>
      <c r="G57" s="69" t="s">
        <v>64</v>
      </c>
      <c r="H57" s="62"/>
    </row>
    <row r="58" spans="1:10" x14ac:dyDescent="0.3">
      <c r="A58" s="3" t="s">
        <v>59</v>
      </c>
      <c r="B58" s="12">
        <v>7610</v>
      </c>
      <c r="C58" s="30">
        <f>IFERROR(-VLOOKUP(B58,Blad2!$A:$F,4,0),"")</f>
        <v>21700</v>
      </c>
      <c r="D58" s="21">
        <v>15000</v>
      </c>
      <c r="E58" s="59">
        <v>15000</v>
      </c>
      <c r="F58" s="51">
        <v>25000</v>
      </c>
      <c r="G58" s="69">
        <v>25000</v>
      </c>
      <c r="H58" s="52" t="s">
        <v>185</v>
      </c>
      <c r="J58" s="1"/>
    </row>
    <row r="59" spans="1:10" x14ac:dyDescent="0.3">
      <c r="A59" s="3" t="s">
        <v>60</v>
      </c>
      <c r="B59" s="12">
        <v>7830</v>
      </c>
      <c r="C59" s="30" t="str">
        <f>IFERROR(-VLOOKUP(B59,Blad2!$A:$F,4,0),"")</f>
        <v/>
      </c>
      <c r="D59" s="21"/>
      <c r="E59" s="59"/>
      <c r="F59" s="51">
        <v>0</v>
      </c>
      <c r="G59" s="69" t="s">
        <v>64</v>
      </c>
      <c r="H59" s="52"/>
      <c r="J59" s="1"/>
    </row>
    <row r="60" spans="1:10" x14ac:dyDescent="0.3">
      <c r="A60" s="2" t="s">
        <v>61</v>
      </c>
      <c r="C60" s="26">
        <f>SUM(C25:C59)</f>
        <v>500530</v>
      </c>
      <c r="D60" s="25">
        <f>SUM(D25:D59)</f>
        <v>384000</v>
      </c>
      <c r="E60" s="25">
        <f>SUM(E25:E59)</f>
        <v>433160</v>
      </c>
      <c r="F60" s="49">
        <f>SUM(F25:F59)</f>
        <v>502160</v>
      </c>
      <c r="G60" s="49">
        <f>SUM(G25:G59)</f>
        <v>529055</v>
      </c>
    </row>
    <row r="61" spans="1:10" x14ac:dyDescent="0.3">
      <c r="C61" s="10"/>
      <c r="J61" s="1"/>
    </row>
    <row r="62" spans="1:10" x14ac:dyDescent="0.3">
      <c r="A62" t="s">
        <v>62</v>
      </c>
      <c r="C62" s="27">
        <f>C17-C60</f>
        <v>35623</v>
      </c>
      <c r="D62" s="28">
        <f>D17-D60</f>
        <v>43000</v>
      </c>
      <c r="E62" s="29">
        <f>E17-E60</f>
        <v>56540</v>
      </c>
      <c r="F62" s="65">
        <f>F17-F60</f>
        <v>11840</v>
      </c>
      <c r="G62" s="71">
        <f>G17-G60</f>
        <v>15645</v>
      </c>
    </row>
  </sheetData>
  <sortState xmlns:xlrd2="http://schemas.microsoft.com/office/spreadsheetml/2017/richdata2" ref="A25:H58">
    <sortCondition ref="B25:B58"/>
  </sortState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defaultRowHeight="14.4" x14ac:dyDescent="0.3"/>
  <cols>
    <col min="1" max="1" width="29.88671875" bestFit="1" customWidth="1"/>
    <col min="2" max="2" width="12" customWidth="1"/>
    <col min="3" max="3" width="19.88671875" bestFit="1" customWidth="1"/>
    <col min="4" max="4" width="11.5546875" customWidth="1"/>
    <col min="5" max="7" width="12.109375" customWidth="1"/>
    <col min="8" max="8" width="62.44140625" bestFit="1" customWidth="1"/>
  </cols>
  <sheetData>
    <row r="1" spans="1:15" x14ac:dyDescent="0.3">
      <c r="A1" s="2" t="s">
        <v>0</v>
      </c>
      <c r="B1" s="72"/>
      <c r="C1" s="72"/>
      <c r="D1" s="72"/>
      <c r="J1" s="1"/>
      <c r="K1" s="67"/>
      <c r="L1" s="67"/>
      <c r="M1" s="67"/>
    </row>
    <row r="2" spans="1:15" x14ac:dyDescent="0.3">
      <c r="A2" s="2" t="s">
        <v>1</v>
      </c>
      <c r="J2" s="1"/>
    </row>
    <row r="3" spans="1:15" x14ac:dyDescent="0.3">
      <c r="C3" s="67" t="str">
        <f>Total!C3</f>
        <v xml:space="preserve">Utfall </v>
      </c>
      <c r="D3" s="7" t="str">
        <f>Total!D3</f>
        <v xml:space="preserve">Budget </v>
      </c>
      <c r="E3" s="7" t="str">
        <f>Total!E3</f>
        <v xml:space="preserve">Budget </v>
      </c>
      <c r="F3" s="7" t="str">
        <f>Total!F3</f>
        <v xml:space="preserve">Budget </v>
      </c>
      <c r="G3" s="7" t="str">
        <f>Total!G3</f>
        <v>Budget</v>
      </c>
    </row>
    <row r="4" spans="1:15" x14ac:dyDescent="0.3">
      <c r="A4" s="2" t="s">
        <v>5</v>
      </c>
      <c r="B4" s="7" t="s">
        <v>6</v>
      </c>
      <c r="C4" s="67">
        <f>Total!C4</f>
        <v>2024</v>
      </c>
      <c r="D4" s="67">
        <f>Total!D4</f>
        <v>2022</v>
      </c>
      <c r="E4" s="67">
        <f>Total!E4</f>
        <v>2023</v>
      </c>
      <c r="F4" s="67">
        <f>Total!F4</f>
        <v>2024</v>
      </c>
      <c r="G4" s="67">
        <f>Total!G4</f>
        <v>2025</v>
      </c>
      <c r="H4" s="2" t="s">
        <v>63</v>
      </c>
      <c r="J4" s="1"/>
      <c r="K4" s="67"/>
      <c r="M4" s="1"/>
      <c r="O4" s="1"/>
    </row>
    <row r="5" spans="1:15" x14ac:dyDescent="0.3">
      <c r="A5" s="4" t="s">
        <v>8</v>
      </c>
      <c r="B5" s="35">
        <v>3004</v>
      </c>
      <c r="C5" s="30" t="str">
        <f>IFERROR(VLOOKUP(B5,Blad3!$A:$F,4,0),"")</f>
        <v/>
      </c>
      <c r="D5" s="36"/>
      <c r="E5" s="23"/>
      <c r="F5" s="51">
        <v>0</v>
      </c>
      <c r="G5" s="69" t="s">
        <v>64</v>
      </c>
      <c r="H5" s="55"/>
      <c r="J5" s="1"/>
      <c r="K5" s="67"/>
      <c r="M5" s="1"/>
      <c r="O5" s="1"/>
    </row>
    <row r="6" spans="1:15" x14ac:dyDescent="0.3">
      <c r="A6" s="4" t="s">
        <v>9</v>
      </c>
      <c r="B6" s="37">
        <v>3230</v>
      </c>
      <c r="C6" s="30" t="str">
        <f>IFERROR(VLOOKUP(B6,Blad3!$A:$F,4,0),"")</f>
        <v/>
      </c>
      <c r="D6" s="38"/>
      <c r="E6" s="23"/>
      <c r="F6" s="51">
        <v>0</v>
      </c>
      <c r="G6" s="69" t="s">
        <v>64</v>
      </c>
      <c r="H6" s="56"/>
    </row>
    <row r="7" spans="1:15" x14ac:dyDescent="0.3">
      <c r="A7" s="6" t="s">
        <v>10</v>
      </c>
      <c r="B7" s="39">
        <v>3291</v>
      </c>
      <c r="C7" s="30" t="str">
        <f>IFERROR(VLOOKUP(B7,Blad3!$A:$F,4,0),"")</f>
        <v/>
      </c>
      <c r="D7" s="40"/>
      <c r="E7" s="41"/>
      <c r="F7" s="51">
        <v>0</v>
      </c>
      <c r="G7" s="69" t="s">
        <v>64</v>
      </c>
      <c r="H7" s="57"/>
    </row>
    <row r="8" spans="1:15" x14ac:dyDescent="0.3">
      <c r="A8" s="5" t="s">
        <v>11</v>
      </c>
      <c r="B8" s="42">
        <v>3410</v>
      </c>
      <c r="C8" s="30" t="str">
        <f>IFERROR(VLOOKUP(B8,Blad3!$A:$F,4,0),"")</f>
        <v/>
      </c>
      <c r="D8" s="43"/>
      <c r="E8" s="41"/>
      <c r="F8" s="51">
        <v>0</v>
      </c>
      <c r="G8" s="69" t="s">
        <v>64</v>
      </c>
      <c r="H8" s="58"/>
      <c r="O8" s="1"/>
    </row>
    <row r="9" spans="1:15" x14ac:dyDescent="0.3">
      <c r="A9" s="3" t="s">
        <v>12</v>
      </c>
      <c r="B9" s="44">
        <v>3411</v>
      </c>
      <c r="C9" s="30">
        <f>IFERROR(VLOOKUP(B9,Blad3!$A:$F,4,0),"")</f>
        <v>107605.5</v>
      </c>
      <c r="D9" s="21">
        <v>100000</v>
      </c>
      <c r="E9" s="23">
        <v>85000</v>
      </c>
      <c r="F9" s="51">
        <v>100000</v>
      </c>
      <c r="G9" s="69">
        <v>108000</v>
      </c>
      <c r="H9" s="52" t="s">
        <v>67</v>
      </c>
    </row>
    <row r="10" spans="1:15" x14ac:dyDescent="0.3">
      <c r="A10" s="3" t="s">
        <v>13</v>
      </c>
      <c r="B10" s="44">
        <v>3710</v>
      </c>
      <c r="C10" s="30" t="str">
        <f>IFERROR(VLOOKUP(B10,Blad3!$A:$F,4,0),"")</f>
        <v/>
      </c>
      <c r="D10" s="21"/>
      <c r="E10" s="23"/>
      <c r="F10" s="51">
        <v>0</v>
      </c>
      <c r="G10" s="69" t="s">
        <v>64</v>
      </c>
      <c r="H10" s="52"/>
    </row>
    <row r="11" spans="1:15" x14ac:dyDescent="0.3">
      <c r="A11" s="3" t="s">
        <v>14</v>
      </c>
      <c r="B11" s="44">
        <v>3911</v>
      </c>
      <c r="C11" s="30" t="str">
        <f>IFERROR(VLOOKUP(B11,Blad3!$A:$F,4,0),"")</f>
        <v/>
      </c>
      <c r="D11" s="21"/>
      <c r="E11" s="23"/>
      <c r="F11" s="51">
        <v>0</v>
      </c>
      <c r="G11" s="69" t="s">
        <v>64</v>
      </c>
      <c r="H11" s="52"/>
    </row>
    <row r="12" spans="1:15" x14ac:dyDescent="0.3">
      <c r="A12" s="3" t="s">
        <v>15</v>
      </c>
      <c r="B12" s="44">
        <v>3985</v>
      </c>
      <c r="C12" s="30" t="str">
        <f>IFERROR(VLOOKUP(B12,Blad3!$A:$F,4,0),"")</f>
        <v/>
      </c>
      <c r="D12" s="21">
        <v>4000</v>
      </c>
      <c r="E12" s="23">
        <v>3500</v>
      </c>
      <c r="F12" s="51">
        <v>0</v>
      </c>
      <c r="G12" s="69" t="s">
        <v>64</v>
      </c>
      <c r="H12" s="52"/>
    </row>
    <row r="13" spans="1:15" x14ac:dyDescent="0.3">
      <c r="A13" s="3" t="s">
        <v>16</v>
      </c>
      <c r="B13" s="44">
        <v>3988</v>
      </c>
      <c r="C13" s="30" t="str">
        <f>IFERROR(VLOOKUP(B13,Blad3!$A:$F,4,0),"")</f>
        <v/>
      </c>
      <c r="D13" s="21"/>
      <c r="E13" s="23"/>
      <c r="F13" s="51">
        <v>0</v>
      </c>
      <c r="G13" s="69" t="s">
        <v>64</v>
      </c>
      <c r="H13" s="52"/>
    </row>
    <row r="14" spans="1:15" x14ac:dyDescent="0.3">
      <c r="A14" s="3" t="s">
        <v>17</v>
      </c>
      <c r="B14" s="44">
        <v>3989</v>
      </c>
      <c r="C14" s="30" t="str">
        <f>IFERROR(VLOOKUP(B14,Blad3!$A:$F,4,0),"")</f>
        <v/>
      </c>
      <c r="D14" s="21"/>
      <c r="E14" s="23"/>
      <c r="F14" s="51">
        <v>0</v>
      </c>
      <c r="G14" s="69" t="s">
        <v>64</v>
      </c>
      <c r="H14" s="52"/>
    </row>
    <row r="15" spans="1:15" x14ac:dyDescent="0.3">
      <c r="A15" s="3" t="s">
        <v>18</v>
      </c>
      <c r="B15" s="44">
        <v>3998</v>
      </c>
      <c r="C15" s="30" t="str">
        <f>IFERROR(VLOOKUP(B15,Blad3!$A:$F,4,0),"")</f>
        <v/>
      </c>
      <c r="D15" s="21"/>
      <c r="E15" s="23"/>
      <c r="F15" s="51">
        <v>0</v>
      </c>
      <c r="G15" s="69" t="s">
        <v>64</v>
      </c>
      <c r="H15" s="52"/>
    </row>
    <row r="16" spans="1:15" x14ac:dyDescent="0.3">
      <c r="A16" s="3" t="s">
        <v>19</v>
      </c>
      <c r="B16" s="44">
        <v>3999</v>
      </c>
      <c r="C16" s="30" t="str">
        <f>IFERROR(VLOOKUP(B16,Blad3!$A:$F,4,0),"")</f>
        <v/>
      </c>
      <c r="D16" s="21"/>
      <c r="E16" s="23"/>
      <c r="F16" s="51">
        <v>0</v>
      </c>
      <c r="G16" s="69" t="s">
        <v>64</v>
      </c>
      <c r="H16" s="52"/>
    </row>
    <row r="17" spans="1:13" x14ac:dyDescent="0.3">
      <c r="A17" s="1" t="s">
        <v>20</v>
      </c>
      <c r="B17" s="25"/>
      <c r="C17" s="26">
        <f>SUM(C5:C16)</f>
        <v>107605.5</v>
      </c>
      <c r="D17" s="25">
        <f>SUM(D5:D16)</f>
        <v>104000</v>
      </c>
      <c r="E17" s="25">
        <f>SUM(E5:E16)</f>
        <v>88500</v>
      </c>
      <c r="F17" s="49">
        <f>SUM(F5:F16)</f>
        <v>100000</v>
      </c>
      <c r="G17" s="49">
        <f>SUM(G5:G16)</f>
        <v>108000</v>
      </c>
      <c r="J17" s="1"/>
    </row>
    <row r="18" spans="1:13" x14ac:dyDescent="0.3">
      <c r="C18" s="10"/>
    </row>
    <row r="19" spans="1:13" x14ac:dyDescent="0.3">
      <c r="C19" s="10"/>
    </row>
    <row r="20" spans="1:13" x14ac:dyDescent="0.3">
      <c r="C20" s="10"/>
    </row>
    <row r="21" spans="1:13" x14ac:dyDescent="0.3">
      <c r="C21" s="10"/>
    </row>
    <row r="22" spans="1:13" x14ac:dyDescent="0.3">
      <c r="A22" s="2" t="s">
        <v>21</v>
      </c>
      <c r="C22" s="10"/>
      <c r="J22" s="1"/>
    </row>
    <row r="23" spans="1:13" x14ac:dyDescent="0.3">
      <c r="C23" s="67" t="str">
        <f>C3</f>
        <v xml:space="preserve">Utfall </v>
      </c>
      <c r="D23" s="7" t="str">
        <f t="shared" ref="D23:G23" si="0">D3</f>
        <v xml:space="preserve">Budget </v>
      </c>
      <c r="E23" s="7" t="str">
        <f t="shared" si="0"/>
        <v xml:space="preserve">Budget </v>
      </c>
      <c r="F23" s="7" t="str">
        <f t="shared" si="0"/>
        <v xml:space="preserve">Budget </v>
      </c>
      <c r="G23" s="7" t="str">
        <f t="shared" si="0"/>
        <v>Budget</v>
      </c>
    </row>
    <row r="24" spans="1:13" x14ac:dyDescent="0.3">
      <c r="A24" s="2" t="s">
        <v>5</v>
      </c>
      <c r="B24" s="7" t="s">
        <v>22</v>
      </c>
      <c r="C24" s="67">
        <f>C4</f>
        <v>2024</v>
      </c>
      <c r="D24" s="67">
        <f t="shared" ref="D24:G24" si="1">D4</f>
        <v>2022</v>
      </c>
      <c r="E24" s="67">
        <f t="shared" si="1"/>
        <v>2023</v>
      </c>
      <c r="F24" s="67">
        <f t="shared" si="1"/>
        <v>2024</v>
      </c>
      <c r="G24" s="67">
        <f t="shared" si="1"/>
        <v>2025</v>
      </c>
      <c r="H24" s="1" t="s">
        <v>65</v>
      </c>
      <c r="J24" s="1"/>
      <c r="K24" s="67"/>
      <c r="M24" s="1"/>
    </row>
    <row r="25" spans="1:13" x14ac:dyDescent="0.3">
      <c r="A25" s="3" t="s">
        <v>24</v>
      </c>
      <c r="B25" s="12">
        <v>4010</v>
      </c>
      <c r="C25" s="30">
        <f>IFERROR(-VLOOKUP(B25,Blad3!$A:$F,4,0),"")</f>
        <v>13458</v>
      </c>
      <c r="D25" s="21">
        <v>5000</v>
      </c>
      <c r="E25" s="59">
        <v>3000</v>
      </c>
      <c r="F25" s="51">
        <v>5000</v>
      </c>
      <c r="G25" s="69">
        <v>13000</v>
      </c>
      <c r="H25" s="52"/>
    </row>
    <row r="26" spans="1:13" x14ac:dyDescent="0.3">
      <c r="A26" s="3" t="s">
        <v>26</v>
      </c>
      <c r="B26" s="12">
        <v>4020</v>
      </c>
      <c r="C26" s="30" t="str">
        <f>IFERROR(-VLOOKUP(B26,Blad3!$A:$F,4,0),"")</f>
        <v/>
      </c>
      <c r="D26" s="21"/>
      <c r="E26" s="59"/>
      <c r="F26" s="51">
        <v>0</v>
      </c>
      <c r="G26" s="69" t="s">
        <v>64</v>
      </c>
      <c r="H26" s="52"/>
    </row>
    <row r="27" spans="1:13" x14ac:dyDescent="0.3">
      <c r="A27" s="3" t="s">
        <v>27</v>
      </c>
      <c r="B27" s="12">
        <v>4030</v>
      </c>
      <c r="C27" s="30" t="str">
        <f>IFERROR(-VLOOKUP(B27,Blad3!$A:$F,4,0),"")</f>
        <v/>
      </c>
      <c r="D27" s="21"/>
      <c r="E27" s="59"/>
      <c r="F27" s="51">
        <v>0</v>
      </c>
      <c r="G27" s="69" t="s">
        <v>64</v>
      </c>
      <c r="H27" s="52"/>
    </row>
    <row r="28" spans="1:13" x14ac:dyDescent="0.3">
      <c r="A28" s="3" t="s">
        <v>28</v>
      </c>
      <c r="B28" s="12">
        <v>4290</v>
      </c>
      <c r="C28" s="30">
        <f>IFERROR(-VLOOKUP(B28,Blad3!$A:$F,4,0),"")</f>
        <v>5640</v>
      </c>
      <c r="D28" s="21">
        <v>10500</v>
      </c>
      <c r="E28" s="59">
        <v>7000</v>
      </c>
      <c r="F28" s="51">
        <v>3000</v>
      </c>
      <c r="G28" s="69">
        <v>6000</v>
      </c>
      <c r="H28" s="52" t="s">
        <v>68</v>
      </c>
    </row>
    <row r="29" spans="1:13" x14ac:dyDescent="0.3">
      <c r="A29" s="3" t="s">
        <v>10</v>
      </c>
      <c r="B29" s="12">
        <v>4291</v>
      </c>
      <c r="C29" s="30" t="str">
        <f>IFERROR(-VLOOKUP(B29,Blad3!$A:$F,4,0),"")</f>
        <v/>
      </c>
      <c r="D29" s="21"/>
      <c r="E29" s="59"/>
      <c r="F29" s="51">
        <v>0</v>
      </c>
      <c r="G29" s="69" t="s">
        <v>64</v>
      </c>
      <c r="H29" s="52"/>
    </row>
    <row r="30" spans="1:13" x14ac:dyDescent="0.3">
      <c r="A30" s="3" t="s">
        <v>29</v>
      </c>
      <c r="B30" s="12">
        <v>4510</v>
      </c>
      <c r="C30" s="30" t="str">
        <f>IFERROR(-VLOOKUP(B30,Blad3!$A:$F,4,0),"")</f>
        <v/>
      </c>
      <c r="D30" s="21"/>
      <c r="E30" s="59"/>
      <c r="F30" s="51">
        <v>0</v>
      </c>
      <c r="G30" s="69" t="s">
        <v>64</v>
      </c>
      <c r="H30" s="52"/>
    </row>
    <row r="31" spans="1:13" x14ac:dyDescent="0.3">
      <c r="A31" s="3" t="s">
        <v>30</v>
      </c>
      <c r="B31" s="12">
        <v>4610</v>
      </c>
      <c r="C31" s="30" t="str">
        <f>IFERROR(-VLOOKUP(B31,Blad3!$A:$F,4,0),"")</f>
        <v/>
      </c>
      <c r="D31" s="21"/>
      <c r="E31" s="59"/>
      <c r="F31" s="51">
        <v>0</v>
      </c>
      <c r="G31" s="69" t="s">
        <v>64</v>
      </c>
      <c r="H31" s="52"/>
    </row>
    <row r="32" spans="1:13" x14ac:dyDescent="0.3">
      <c r="A32" s="3" t="s">
        <v>31</v>
      </c>
      <c r="B32" s="12">
        <v>4710</v>
      </c>
      <c r="C32" s="30" t="str">
        <f>IFERROR(-VLOOKUP(B32,Blad3!$A:$F,4,0),"")</f>
        <v/>
      </c>
      <c r="D32" s="21"/>
      <c r="E32" s="59"/>
      <c r="F32" s="51">
        <v>0</v>
      </c>
      <c r="G32" s="69" t="s">
        <v>64</v>
      </c>
      <c r="H32" s="52"/>
    </row>
    <row r="33" spans="1:8" x14ac:dyDescent="0.3">
      <c r="A33" s="3" t="s">
        <v>32</v>
      </c>
      <c r="B33" s="12">
        <v>4711</v>
      </c>
      <c r="C33" s="30">
        <f>IFERROR(-VLOOKUP(B33,Blad3!$A:$F,4,0),"")</f>
        <v>2540</v>
      </c>
      <c r="D33" s="21">
        <v>8000</v>
      </c>
      <c r="E33" s="59">
        <v>8000</v>
      </c>
      <c r="F33" s="51">
        <v>8000</v>
      </c>
      <c r="G33" s="69">
        <v>3000</v>
      </c>
      <c r="H33" s="52"/>
    </row>
    <row r="34" spans="1:8" x14ac:dyDescent="0.3">
      <c r="A34" s="3" t="s">
        <v>33</v>
      </c>
      <c r="B34" s="12">
        <v>4800</v>
      </c>
      <c r="C34" s="30">
        <f>IFERROR(-VLOOKUP(B34,Blad3!$A:$F,4,0),"")</f>
        <v>46852</v>
      </c>
      <c r="D34" s="21">
        <v>54200</v>
      </c>
      <c r="E34" s="59">
        <v>50000</v>
      </c>
      <c r="F34" s="51">
        <v>53000</v>
      </c>
      <c r="G34" s="69">
        <v>47000</v>
      </c>
      <c r="H34" s="52"/>
    </row>
    <row r="35" spans="1:8" x14ac:dyDescent="0.3">
      <c r="A35" s="3" t="s">
        <v>18</v>
      </c>
      <c r="B35" s="12">
        <v>4998</v>
      </c>
      <c r="C35" s="30" t="str">
        <f>IFERROR(-VLOOKUP(B35,Blad3!$A:$F,4,0),"")</f>
        <v/>
      </c>
      <c r="D35" s="21"/>
      <c r="E35" s="59"/>
      <c r="F35" s="51">
        <v>0</v>
      </c>
      <c r="G35" s="69" t="s">
        <v>64</v>
      </c>
      <c r="H35" s="52"/>
    </row>
    <row r="36" spans="1:8" x14ac:dyDescent="0.3">
      <c r="A36" s="3" t="s">
        <v>35</v>
      </c>
      <c r="B36" s="12">
        <v>4999</v>
      </c>
      <c r="C36" s="30" t="str">
        <f>IFERROR(-VLOOKUP(B36,Blad3!$A:$F,4,0),"")</f>
        <v/>
      </c>
      <c r="D36" s="21"/>
      <c r="E36" s="59"/>
      <c r="F36" s="51">
        <v>0</v>
      </c>
      <c r="G36" s="69" t="s">
        <v>64</v>
      </c>
      <c r="H36" s="52"/>
    </row>
    <row r="37" spans="1:8" x14ac:dyDescent="0.3">
      <c r="A37" s="3" t="s">
        <v>36</v>
      </c>
      <c r="B37" s="12">
        <v>5010</v>
      </c>
      <c r="C37" s="30" t="str">
        <f>IFERROR(-VLOOKUP(B37,Blad3!$A:$F,4,0),"")</f>
        <v/>
      </c>
      <c r="D37" s="21"/>
      <c r="E37" s="59"/>
      <c r="F37" s="51">
        <v>0</v>
      </c>
      <c r="G37" s="69" t="s">
        <v>64</v>
      </c>
      <c r="H37" s="52"/>
    </row>
    <row r="38" spans="1:8" x14ac:dyDescent="0.3">
      <c r="A38" s="3" t="s">
        <v>37</v>
      </c>
      <c r="B38" s="12">
        <v>5011</v>
      </c>
      <c r="C38" s="30" t="str">
        <f>IFERROR(-VLOOKUP(B38,Blad3!$A:$F,4,0),"")</f>
        <v/>
      </c>
      <c r="D38" s="21"/>
      <c r="E38" s="59"/>
      <c r="F38" s="51">
        <v>0</v>
      </c>
      <c r="G38" s="69" t="s">
        <v>64</v>
      </c>
      <c r="H38" s="52"/>
    </row>
    <row r="39" spans="1:8" x14ac:dyDescent="0.3">
      <c r="A39" s="3" t="s">
        <v>38</v>
      </c>
      <c r="B39" s="12">
        <v>5020</v>
      </c>
      <c r="C39" s="30" t="str">
        <f>IFERROR(-VLOOKUP(B39,Blad3!$A:$F,4,0),"")</f>
        <v/>
      </c>
      <c r="D39" s="21"/>
      <c r="E39" s="59"/>
      <c r="F39" s="51">
        <v>0</v>
      </c>
      <c r="G39" s="69" t="s">
        <v>64</v>
      </c>
      <c r="H39" s="62"/>
    </row>
    <row r="40" spans="1:8" x14ac:dyDescent="0.3">
      <c r="A40" s="3" t="s">
        <v>39</v>
      </c>
      <c r="B40" s="12">
        <v>5040</v>
      </c>
      <c r="C40" s="30" t="str">
        <f>IFERROR(-VLOOKUP(B40,Blad3!$A:$F,4,0),"")</f>
        <v/>
      </c>
      <c r="D40" s="21"/>
      <c r="E40" s="59"/>
      <c r="F40" s="51">
        <v>0</v>
      </c>
      <c r="G40" s="69" t="s">
        <v>64</v>
      </c>
      <c r="H40" s="52"/>
    </row>
    <row r="41" spans="1:8" x14ac:dyDescent="0.3">
      <c r="A41" s="3" t="s">
        <v>40</v>
      </c>
      <c r="B41" s="12">
        <v>5050</v>
      </c>
      <c r="C41" s="30" t="str">
        <f>IFERROR(-VLOOKUP(B41,Blad3!$A:$F,4,0),"")</f>
        <v/>
      </c>
      <c r="D41" s="21"/>
      <c r="E41" s="59"/>
      <c r="F41" s="51">
        <v>0</v>
      </c>
      <c r="G41" s="69" t="s">
        <v>64</v>
      </c>
      <c r="H41" s="52"/>
    </row>
    <row r="42" spans="1:8" x14ac:dyDescent="0.3">
      <c r="A42" s="3" t="s">
        <v>41</v>
      </c>
      <c r="B42" s="12">
        <v>5060</v>
      </c>
      <c r="C42" s="30" t="str">
        <f>IFERROR(-VLOOKUP(B42,Blad3!$A:$F,4,0),"")</f>
        <v/>
      </c>
      <c r="D42" s="21"/>
      <c r="E42" s="59"/>
      <c r="F42" s="51">
        <v>0</v>
      </c>
      <c r="G42" s="69" t="s">
        <v>64</v>
      </c>
      <c r="H42" s="52"/>
    </row>
    <row r="43" spans="1:8" s="10" customFormat="1" x14ac:dyDescent="0.3">
      <c r="A43" s="11" t="s">
        <v>42</v>
      </c>
      <c r="B43" s="17">
        <v>5070</v>
      </c>
      <c r="C43" s="30" t="str">
        <f>IFERROR(-VLOOKUP(B43,Blad3!$A:$F,4,0),"")</f>
        <v/>
      </c>
      <c r="D43" s="22"/>
      <c r="E43" s="61"/>
      <c r="F43" s="51">
        <v>0</v>
      </c>
      <c r="G43" s="69" t="s">
        <v>64</v>
      </c>
      <c r="H43" s="62"/>
    </row>
    <row r="44" spans="1:8" s="10" customFormat="1" x14ac:dyDescent="0.3">
      <c r="A44" s="11" t="s">
        <v>43</v>
      </c>
      <c r="B44" s="17">
        <v>5090</v>
      </c>
      <c r="C44" s="30" t="str">
        <f>IFERROR(-VLOOKUP(B44,Blad3!$A:$F,4,0),"")</f>
        <v/>
      </c>
      <c r="D44" s="22"/>
      <c r="E44" s="61"/>
      <c r="F44" s="51">
        <v>0</v>
      </c>
      <c r="G44" s="69" t="s">
        <v>64</v>
      </c>
      <c r="H44" s="62"/>
    </row>
    <row r="45" spans="1:8" x14ac:dyDescent="0.3">
      <c r="A45" s="3" t="s">
        <v>44</v>
      </c>
      <c r="B45" s="12">
        <v>5420</v>
      </c>
      <c r="C45" s="30" t="str">
        <f>IFERROR(-VLOOKUP(B45,Blad3!$A:$F,4,0),"")</f>
        <v/>
      </c>
      <c r="D45" s="21"/>
      <c r="E45" s="59"/>
      <c r="F45" s="51">
        <v>0</v>
      </c>
      <c r="G45" s="69" t="s">
        <v>64</v>
      </c>
      <c r="H45" s="52"/>
    </row>
    <row r="46" spans="1:8" x14ac:dyDescent="0.3">
      <c r="A46" s="3" t="s">
        <v>45</v>
      </c>
      <c r="B46" s="12">
        <v>5612</v>
      </c>
      <c r="C46" s="30" t="str">
        <f>IFERROR(-VLOOKUP(B46,Blad3!$A:$F,4,0),"")</f>
        <v/>
      </c>
      <c r="D46" s="21"/>
      <c r="E46" s="59"/>
      <c r="F46" s="51">
        <v>0</v>
      </c>
      <c r="G46" s="69" t="s">
        <v>64</v>
      </c>
      <c r="H46" s="52"/>
    </row>
    <row r="47" spans="1:8" x14ac:dyDescent="0.3">
      <c r="A47" s="3" t="s">
        <v>46</v>
      </c>
      <c r="B47" s="12">
        <v>6110</v>
      </c>
      <c r="C47" s="30" t="str">
        <f>IFERROR(-VLOOKUP(B47,Blad3!$A:$F,4,0),"")</f>
        <v/>
      </c>
      <c r="D47" s="21"/>
      <c r="E47" s="59"/>
      <c r="F47" s="51">
        <v>0</v>
      </c>
      <c r="G47" s="69" t="s">
        <v>64</v>
      </c>
      <c r="H47" s="52"/>
    </row>
    <row r="48" spans="1:8" x14ac:dyDescent="0.3">
      <c r="A48" s="3" t="s">
        <v>48</v>
      </c>
      <c r="B48" s="12">
        <v>6230</v>
      </c>
      <c r="C48" s="30" t="str">
        <f>IFERROR(-VLOOKUP(B48,Blad3!$A:$F,4,0),"")</f>
        <v/>
      </c>
      <c r="D48" s="21"/>
      <c r="E48" s="59"/>
      <c r="F48" s="51">
        <v>0</v>
      </c>
      <c r="G48" s="69" t="s">
        <v>64</v>
      </c>
      <c r="H48" s="52"/>
    </row>
    <row r="49" spans="1:10" x14ac:dyDescent="0.3">
      <c r="A49" s="3" t="s">
        <v>49</v>
      </c>
      <c r="B49" s="12">
        <v>6310</v>
      </c>
      <c r="C49" s="30" t="str">
        <f>IFERROR(-VLOOKUP(B49,Blad3!$A:$F,4,0),"")</f>
        <v/>
      </c>
      <c r="D49" s="21"/>
      <c r="E49" s="59"/>
      <c r="F49" s="51">
        <v>0</v>
      </c>
      <c r="G49" s="69" t="s">
        <v>64</v>
      </c>
      <c r="H49" s="52"/>
    </row>
    <row r="50" spans="1:10" x14ac:dyDescent="0.3">
      <c r="A50" s="3" t="s">
        <v>50</v>
      </c>
      <c r="B50" s="12">
        <v>6530</v>
      </c>
      <c r="C50" s="30" t="str">
        <f>IFERROR(-VLOOKUP(B50,Blad3!$A:$F,4,0),"")</f>
        <v/>
      </c>
      <c r="D50" s="21"/>
      <c r="E50" s="59"/>
      <c r="F50" s="51">
        <v>0</v>
      </c>
      <c r="G50" s="69" t="s">
        <v>64</v>
      </c>
      <c r="H50" s="62"/>
    </row>
    <row r="51" spans="1:10" x14ac:dyDescent="0.3">
      <c r="A51" s="3" t="s">
        <v>51</v>
      </c>
      <c r="B51" s="12">
        <v>6550</v>
      </c>
      <c r="C51" s="30" t="str">
        <f>IFERROR(-VLOOKUP(B51,Blad3!$A:$F,4,0),"")</f>
        <v/>
      </c>
      <c r="D51" s="21"/>
      <c r="E51" s="59"/>
      <c r="F51" s="51">
        <v>0</v>
      </c>
      <c r="G51" s="69" t="s">
        <v>64</v>
      </c>
      <c r="H51" s="52"/>
    </row>
    <row r="52" spans="1:10" x14ac:dyDescent="0.3">
      <c r="A52" s="3" t="s">
        <v>52</v>
      </c>
      <c r="B52" s="12">
        <v>6570</v>
      </c>
      <c r="C52" s="30" t="str">
        <f>IFERROR(-VLOOKUP(B52,Blad3!$A:$F,4,0),"")</f>
        <v/>
      </c>
      <c r="D52" s="21"/>
      <c r="E52" s="59"/>
      <c r="F52" s="51">
        <v>0</v>
      </c>
      <c r="G52" s="69" t="s">
        <v>64</v>
      </c>
      <c r="H52" s="52"/>
    </row>
    <row r="53" spans="1:10" x14ac:dyDescent="0.3">
      <c r="A53" s="3" t="s">
        <v>53</v>
      </c>
      <c r="B53" s="12">
        <v>6991</v>
      </c>
      <c r="C53" s="30">
        <f>IFERROR(-VLOOKUP(B53,Blad3!$A:$F,4,0),"")</f>
        <v>243.75</v>
      </c>
      <c r="D53" s="21"/>
      <c r="E53" s="59"/>
      <c r="F53" s="51">
        <v>0</v>
      </c>
      <c r="G53" s="69">
        <v>0</v>
      </c>
      <c r="H53" s="52"/>
    </row>
    <row r="54" spans="1:10" x14ac:dyDescent="0.3">
      <c r="A54" s="3" t="s">
        <v>54</v>
      </c>
      <c r="B54" s="12">
        <v>7210</v>
      </c>
      <c r="C54" s="30" t="str">
        <f>IFERROR(-VLOOKUP(B54,Blad3!$A:$F,4,0),"")</f>
        <v/>
      </c>
      <c r="D54" s="21"/>
      <c r="E54" s="59"/>
      <c r="F54" s="51">
        <v>0</v>
      </c>
      <c r="G54" s="69" t="s">
        <v>64</v>
      </c>
      <c r="H54" s="52"/>
    </row>
    <row r="55" spans="1:10" x14ac:dyDescent="0.3">
      <c r="A55" s="3" t="s">
        <v>55</v>
      </c>
      <c r="B55" s="12">
        <v>7211</v>
      </c>
      <c r="C55" s="30" t="str">
        <f>IFERROR(-VLOOKUP(B55,Blad3!$A:$F,4,0),"")</f>
        <v/>
      </c>
      <c r="D55" s="21"/>
      <c r="E55" s="59"/>
      <c r="F55" s="51">
        <v>0</v>
      </c>
      <c r="G55" s="69" t="s">
        <v>64</v>
      </c>
      <c r="H55" s="52"/>
    </row>
    <row r="56" spans="1:10" x14ac:dyDescent="0.3">
      <c r="A56" s="3" t="s">
        <v>57</v>
      </c>
      <c r="B56" s="12">
        <v>7331</v>
      </c>
      <c r="C56" s="30" t="str">
        <f>IFERROR(-VLOOKUP(B56,Blad3!$A:$F,4,0),"")</f>
        <v/>
      </c>
      <c r="D56" s="21"/>
      <c r="E56" s="59"/>
      <c r="F56" s="51">
        <v>0</v>
      </c>
      <c r="G56" s="69" t="s">
        <v>64</v>
      </c>
      <c r="H56" s="62"/>
    </row>
    <row r="57" spans="1:10" x14ac:dyDescent="0.3">
      <c r="A57" s="3" t="s">
        <v>58</v>
      </c>
      <c r="B57" s="12">
        <v>7570</v>
      </c>
      <c r="C57" s="30" t="str">
        <f>IFERROR(-VLOOKUP(B57,Blad3!$A:$F,4,0),"")</f>
        <v/>
      </c>
      <c r="D57" s="21"/>
      <c r="E57" s="59"/>
      <c r="F57" s="51">
        <v>0</v>
      </c>
      <c r="G57" s="69" t="s">
        <v>64</v>
      </c>
      <c r="H57" s="62"/>
    </row>
    <row r="58" spans="1:10" x14ac:dyDescent="0.3">
      <c r="A58" s="3" t="s">
        <v>59</v>
      </c>
      <c r="B58" s="12">
        <v>7610</v>
      </c>
      <c r="C58" s="30" t="str">
        <f>IFERROR(-VLOOKUP(B58,Blad3!$A:$F,4,0),"")</f>
        <v/>
      </c>
      <c r="D58" s="21">
        <v>7500</v>
      </c>
      <c r="E58" s="59">
        <v>2000</v>
      </c>
      <c r="F58" s="51">
        <v>2000</v>
      </c>
      <c r="G58" s="69" t="s">
        <v>64</v>
      </c>
      <c r="H58" s="52"/>
      <c r="J58" s="1"/>
    </row>
    <row r="59" spans="1:10" x14ac:dyDescent="0.3">
      <c r="A59" s="3" t="s">
        <v>60</v>
      </c>
      <c r="B59" s="12">
        <v>7830</v>
      </c>
      <c r="C59" s="30" t="str">
        <f>IFERROR(-VLOOKUP(B59,Blad3!$A:$F,4,0),"")</f>
        <v/>
      </c>
      <c r="D59" s="21"/>
      <c r="E59" s="59"/>
      <c r="F59" s="51">
        <v>0</v>
      </c>
      <c r="G59" s="69" t="s">
        <v>64</v>
      </c>
      <c r="H59" s="52"/>
      <c r="J59" s="1"/>
    </row>
    <row r="60" spans="1:10" x14ac:dyDescent="0.3">
      <c r="A60" s="2" t="s">
        <v>61</v>
      </c>
      <c r="C60" s="26">
        <f>SUM(C25:C59)</f>
        <v>68733.75</v>
      </c>
      <c r="D60" s="25">
        <f>SUM(D25:D59)</f>
        <v>85200</v>
      </c>
      <c r="E60" s="25">
        <f>SUM(E25:E59)</f>
        <v>70000</v>
      </c>
      <c r="F60" s="49">
        <f>SUM(F25:F59)</f>
        <v>71000</v>
      </c>
      <c r="G60" s="49">
        <f>SUM(G25:G59)</f>
        <v>69000</v>
      </c>
    </row>
    <row r="61" spans="1:10" x14ac:dyDescent="0.3">
      <c r="C61" s="34"/>
      <c r="D61" s="25"/>
      <c r="E61" s="25"/>
      <c r="F61" s="49"/>
      <c r="G61" s="49"/>
      <c r="J61" s="1"/>
    </row>
    <row r="62" spans="1:10" x14ac:dyDescent="0.3">
      <c r="A62" t="s">
        <v>62</v>
      </c>
      <c r="C62" s="27">
        <f>C17-C60</f>
        <v>38871.75</v>
      </c>
      <c r="D62" s="28">
        <f>D17-D60</f>
        <v>18800</v>
      </c>
      <c r="E62" s="29">
        <f>E17-E60</f>
        <v>18500</v>
      </c>
      <c r="F62" s="65">
        <f>F17-F60</f>
        <v>29000</v>
      </c>
      <c r="G62" s="71">
        <f>G17-G60</f>
        <v>39000</v>
      </c>
    </row>
  </sheetData>
  <sortState xmlns:xlrd2="http://schemas.microsoft.com/office/spreadsheetml/2017/richdata2" ref="A25:H58">
    <sortCondition ref="B25:B58"/>
  </sortState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5"/>
  <sheetViews>
    <sheetView zoomScaleNormal="10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H8" sqref="H8"/>
    </sheetView>
  </sheetViews>
  <sheetFormatPr defaultRowHeight="14.4" x14ac:dyDescent="0.3"/>
  <cols>
    <col min="1" max="1" width="29.88671875" customWidth="1"/>
    <col min="2" max="2" width="12.5546875" customWidth="1"/>
    <col min="3" max="3" width="19.88671875" bestFit="1" customWidth="1"/>
    <col min="4" max="4" width="10.88671875" customWidth="1"/>
    <col min="5" max="7" width="12.109375" customWidth="1"/>
    <col min="8" max="8" width="62.44140625" bestFit="1" customWidth="1"/>
    <col min="10" max="10" width="26.5546875" customWidth="1"/>
    <col min="11" max="11" width="11.44140625" customWidth="1"/>
  </cols>
  <sheetData>
    <row r="1" spans="1:15" x14ac:dyDescent="0.3">
      <c r="A1" s="2" t="s">
        <v>0</v>
      </c>
      <c r="B1" s="72"/>
      <c r="C1" s="72"/>
      <c r="D1" s="72"/>
      <c r="J1" s="1"/>
      <c r="K1" s="67"/>
      <c r="L1" s="67"/>
      <c r="M1" s="67"/>
    </row>
    <row r="2" spans="1:15" x14ac:dyDescent="0.3">
      <c r="A2" s="2" t="s">
        <v>1</v>
      </c>
      <c r="J2" s="1"/>
    </row>
    <row r="3" spans="1:15" x14ac:dyDescent="0.3">
      <c r="C3" s="67" t="str">
        <f>Total!C3</f>
        <v xml:space="preserve">Utfall </v>
      </c>
      <c r="D3" s="67" t="str">
        <f>Total!D3</f>
        <v xml:space="preserve">Budget </v>
      </c>
      <c r="E3" s="67" t="str">
        <f>Total!E3</f>
        <v xml:space="preserve">Budget </v>
      </c>
      <c r="F3" s="67" t="str">
        <f>Total!F3</f>
        <v xml:space="preserve">Budget </v>
      </c>
      <c r="G3" s="67" t="str">
        <f>Total!G3</f>
        <v>Budget</v>
      </c>
    </row>
    <row r="4" spans="1:15" x14ac:dyDescent="0.3">
      <c r="A4" s="2" t="s">
        <v>5</v>
      </c>
      <c r="B4" s="7" t="s">
        <v>6</v>
      </c>
      <c r="C4" s="67">
        <f>Total!C4</f>
        <v>2024</v>
      </c>
      <c r="D4" s="67">
        <f>Total!D4</f>
        <v>2022</v>
      </c>
      <c r="E4" s="67">
        <f>Total!E4</f>
        <v>2023</v>
      </c>
      <c r="F4" s="67">
        <f>Total!F4</f>
        <v>2024</v>
      </c>
      <c r="G4" s="67">
        <f>Total!G4</f>
        <v>2025</v>
      </c>
      <c r="H4" s="2" t="s">
        <v>63</v>
      </c>
      <c r="J4" s="1"/>
      <c r="K4" s="67"/>
      <c r="M4" s="1"/>
      <c r="O4" s="1"/>
    </row>
    <row r="5" spans="1:15" x14ac:dyDescent="0.3">
      <c r="A5" s="4" t="s">
        <v>8</v>
      </c>
      <c r="B5" s="14">
        <v>3004</v>
      </c>
      <c r="C5" s="30">
        <f>IFERROR(VLOOKUP(B5,Blad4!$A:$F,4,0),"")</f>
        <v>12132.5</v>
      </c>
      <c r="D5" s="36">
        <v>13000</v>
      </c>
      <c r="E5" s="23">
        <v>29000</v>
      </c>
      <c r="F5" s="51">
        <v>32000</v>
      </c>
      <c r="G5" s="69">
        <v>12000</v>
      </c>
      <c r="H5" s="55"/>
      <c r="J5" s="1"/>
      <c r="K5" s="67"/>
      <c r="M5" s="1"/>
      <c r="O5" s="1"/>
    </row>
    <row r="6" spans="1:15" x14ac:dyDescent="0.3">
      <c r="A6" s="4" t="s">
        <v>9</v>
      </c>
      <c r="B6" s="15">
        <v>3230</v>
      </c>
      <c r="C6" s="30">
        <f>IFERROR(VLOOKUP(B6,Blad4!$A:$F,4,0),"")</f>
        <v>6915</v>
      </c>
      <c r="D6" s="38">
        <v>30000</v>
      </c>
      <c r="E6" s="23">
        <v>30000</v>
      </c>
      <c r="F6" s="51">
        <v>20000</v>
      </c>
      <c r="G6" s="69">
        <v>7000</v>
      </c>
      <c r="H6" s="56"/>
    </row>
    <row r="7" spans="1:15" x14ac:dyDescent="0.3">
      <c r="A7" s="6" t="s">
        <v>10</v>
      </c>
      <c r="B7" s="16">
        <v>3291</v>
      </c>
      <c r="C7" s="30">
        <f>IFERROR(VLOOKUP(B7,Blad4!$A:$F,4,0),"")</f>
        <v>29850</v>
      </c>
      <c r="D7" s="40">
        <v>22000</v>
      </c>
      <c r="E7" s="41">
        <v>20000</v>
      </c>
      <c r="F7" s="51">
        <v>35000</v>
      </c>
      <c r="G7" s="69">
        <v>30000</v>
      </c>
      <c r="H7" s="57"/>
    </row>
    <row r="8" spans="1:15" x14ac:dyDescent="0.3">
      <c r="A8" s="5" t="s">
        <v>11</v>
      </c>
      <c r="B8" s="13">
        <v>3410</v>
      </c>
      <c r="C8" s="30">
        <f>IFERROR(VLOOKUP(B8,Blad4!$A:$F,4,0),"")</f>
        <v>164320</v>
      </c>
      <c r="D8" s="40">
        <v>170000</v>
      </c>
      <c r="E8" s="41">
        <v>175000</v>
      </c>
      <c r="F8" s="51">
        <v>186000</v>
      </c>
      <c r="G8" s="69">
        <v>164000</v>
      </c>
      <c r="H8" s="57"/>
      <c r="J8" s="47"/>
      <c r="K8" s="47"/>
      <c r="L8" s="47"/>
      <c r="M8" s="47"/>
      <c r="O8" s="1"/>
    </row>
    <row r="9" spans="1:15" x14ac:dyDescent="0.3">
      <c r="A9" s="3" t="s">
        <v>12</v>
      </c>
      <c r="B9" s="12">
        <v>3411</v>
      </c>
      <c r="C9" s="30" t="str">
        <f>IFERROR(VLOOKUP(B9,Blad4!$A:$F,4,0),"")</f>
        <v/>
      </c>
      <c r="D9" s="21"/>
      <c r="E9" s="23"/>
      <c r="F9" s="51">
        <v>0</v>
      </c>
      <c r="G9" s="69" t="s">
        <v>64</v>
      </c>
      <c r="H9" s="52"/>
    </row>
    <row r="10" spans="1:15" x14ac:dyDescent="0.3">
      <c r="A10" s="3" t="s">
        <v>13</v>
      </c>
      <c r="B10" s="12">
        <v>3710</v>
      </c>
      <c r="C10" s="30" t="str">
        <f>IFERROR(VLOOKUP(B10,Blad4!$A:$F,4,0),"")</f>
        <v/>
      </c>
      <c r="D10" s="21"/>
      <c r="E10" s="23"/>
      <c r="F10" s="51">
        <v>0</v>
      </c>
      <c r="G10" s="69" t="s">
        <v>64</v>
      </c>
      <c r="H10" s="52"/>
    </row>
    <row r="11" spans="1:15" x14ac:dyDescent="0.3">
      <c r="A11" s="3" t="s">
        <v>14</v>
      </c>
      <c r="B11" s="12">
        <v>3911</v>
      </c>
      <c r="C11" s="30" t="str">
        <f>IFERROR(VLOOKUP(B11,Blad4!$A:$F,4,0),"")</f>
        <v/>
      </c>
      <c r="D11" s="21">
        <v>3900</v>
      </c>
      <c r="E11" s="23">
        <v>2000</v>
      </c>
      <c r="F11" s="51">
        <v>0</v>
      </c>
      <c r="G11" s="69" t="s">
        <v>64</v>
      </c>
      <c r="H11" s="52"/>
    </row>
    <row r="12" spans="1:15" x14ac:dyDescent="0.3">
      <c r="A12" s="3" t="s">
        <v>15</v>
      </c>
      <c r="B12" s="12">
        <v>3985</v>
      </c>
      <c r="C12" s="30">
        <f>IFERROR(VLOOKUP(B12,Blad4!$A:$F,4,0),"")</f>
        <v>40238</v>
      </c>
      <c r="D12" s="21">
        <v>55000</v>
      </c>
      <c r="E12" s="23">
        <v>2000</v>
      </c>
      <c r="F12" s="51">
        <v>13000</v>
      </c>
      <c r="G12" s="69">
        <v>30000</v>
      </c>
      <c r="H12" s="52" t="s">
        <v>69</v>
      </c>
    </row>
    <row r="13" spans="1:15" x14ac:dyDescent="0.3">
      <c r="A13" s="3" t="s">
        <v>16</v>
      </c>
      <c r="B13" s="12">
        <v>3988</v>
      </c>
      <c r="C13" s="30" t="str">
        <f>IFERROR(VLOOKUP(B13,Blad4!$A:$F,4,0),"")</f>
        <v/>
      </c>
      <c r="D13" s="21"/>
      <c r="E13" s="23"/>
      <c r="F13" s="51">
        <v>0</v>
      </c>
      <c r="G13" s="69" t="s">
        <v>64</v>
      </c>
      <c r="H13" s="52"/>
    </row>
    <row r="14" spans="1:15" x14ac:dyDescent="0.3">
      <c r="A14" s="3" t="s">
        <v>17</v>
      </c>
      <c r="B14" s="12">
        <v>3989</v>
      </c>
      <c r="C14" s="30">
        <f>IFERROR(VLOOKUP(B14,Blad4!$A:$F,4,0),"")</f>
        <v>40025</v>
      </c>
      <c r="D14" s="21">
        <v>45000</v>
      </c>
      <c r="E14" s="23">
        <v>25000</v>
      </c>
      <c r="F14" s="51">
        <v>40000</v>
      </c>
      <c r="G14" s="69">
        <v>40000</v>
      </c>
      <c r="H14" s="52" t="s">
        <v>70</v>
      </c>
    </row>
    <row r="15" spans="1:15" x14ac:dyDescent="0.3">
      <c r="A15" s="3" t="s">
        <v>18</v>
      </c>
      <c r="B15" s="12">
        <v>3998</v>
      </c>
      <c r="C15" s="30">
        <f>IFERROR(VLOOKUP(B15,Blad4!$A:$F,4,0),"")</f>
        <v>0</v>
      </c>
      <c r="D15" s="21"/>
      <c r="E15" s="23">
        <v>27000</v>
      </c>
      <c r="F15" s="51">
        <v>0</v>
      </c>
      <c r="G15" s="69">
        <v>0</v>
      </c>
      <c r="H15" s="52"/>
    </row>
    <row r="16" spans="1:15" x14ac:dyDescent="0.3">
      <c r="A16" s="3" t="s">
        <v>19</v>
      </c>
      <c r="B16" s="12">
        <v>3999</v>
      </c>
      <c r="C16" s="30" t="str">
        <f>IFERROR(VLOOKUP(B16,Blad4!$A:$F,4,0),"")</f>
        <v/>
      </c>
      <c r="D16" s="21"/>
      <c r="E16" s="23"/>
      <c r="F16" s="51">
        <v>0</v>
      </c>
      <c r="G16" s="69" t="s">
        <v>64</v>
      </c>
      <c r="H16" s="52"/>
      <c r="K16" s="1"/>
      <c r="M16" s="1"/>
    </row>
    <row r="17" spans="1:13" x14ac:dyDescent="0.3">
      <c r="A17" s="1" t="s">
        <v>20</v>
      </c>
      <c r="C17" s="26">
        <f>SUM(C5:C16)</f>
        <v>293480.5</v>
      </c>
      <c r="D17" s="46">
        <f>SUM(D5:D16)</f>
        <v>338900</v>
      </c>
      <c r="E17" s="46">
        <f>SUM(E5:E16)</f>
        <v>310000</v>
      </c>
      <c r="F17" s="50">
        <f>SUM(F5:F16)</f>
        <v>326000</v>
      </c>
      <c r="G17" s="50">
        <f>SUM(G5:G16)</f>
        <v>283000</v>
      </c>
    </row>
    <row r="18" spans="1:13" x14ac:dyDescent="0.3">
      <c r="C18" s="25"/>
      <c r="D18" s="25"/>
      <c r="E18" s="25"/>
      <c r="F18" s="49"/>
      <c r="G18" s="49"/>
    </row>
    <row r="19" spans="1:13" x14ac:dyDescent="0.3">
      <c r="C19" s="25"/>
      <c r="D19" s="25"/>
      <c r="E19" s="25"/>
      <c r="F19" s="49"/>
      <c r="G19" s="49"/>
      <c r="J19" s="1"/>
    </row>
    <row r="20" spans="1:13" x14ac:dyDescent="0.3">
      <c r="C20" s="25"/>
      <c r="D20" s="25"/>
      <c r="E20" s="25"/>
      <c r="F20" s="49"/>
      <c r="G20" s="49"/>
    </row>
    <row r="21" spans="1:13" x14ac:dyDescent="0.3">
      <c r="C21" s="25"/>
      <c r="D21" s="25"/>
      <c r="E21" s="25"/>
      <c r="F21" s="49"/>
      <c r="G21" s="49"/>
    </row>
    <row r="22" spans="1:13" x14ac:dyDescent="0.3">
      <c r="A22" s="2" t="s">
        <v>21</v>
      </c>
      <c r="C22" s="25"/>
      <c r="D22" s="25"/>
      <c r="E22" s="25"/>
      <c r="F22" s="49"/>
      <c r="G22" s="49"/>
    </row>
    <row r="23" spans="1:13" x14ac:dyDescent="0.3">
      <c r="C23" s="67" t="str">
        <f>C3</f>
        <v xml:space="preserve">Utfall </v>
      </c>
      <c r="D23" s="7" t="str">
        <f t="shared" ref="D23:G23" si="0">D3</f>
        <v xml:space="preserve">Budget </v>
      </c>
      <c r="E23" s="7" t="str">
        <f t="shared" si="0"/>
        <v xml:space="preserve">Budget </v>
      </c>
      <c r="F23" s="7" t="str">
        <f t="shared" si="0"/>
        <v xml:space="preserve">Budget </v>
      </c>
      <c r="G23" s="7" t="str">
        <f t="shared" si="0"/>
        <v>Budget</v>
      </c>
    </row>
    <row r="24" spans="1:13" x14ac:dyDescent="0.3">
      <c r="A24" s="2" t="s">
        <v>5</v>
      </c>
      <c r="B24" s="7" t="s">
        <v>22</v>
      </c>
      <c r="C24" s="67">
        <f>C4</f>
        <v>2024</v>
      </c>
      <c r="D24" s="67">
        <f t="shared" ref="D24:G24" si="1">D4</f>
        <v>2022</v>
      </c>
      <c r="E24" s="67">
        <f t="shared" si="1"/>
        <v>2023</v>
      </c>
      <c r="F24" s="67">
        <f t="shared" si="1"/>
        <v>2024</v>
      </c>
      <c r="G24" s="67">
        <f t="shared" si="1"/>
        <v>2025</v>
      </c>
      <c r="H24" s="1" t="s">
        <v>65</v>
      </c>
      <c r="J24" s="1"/>
    </row>
    <row r="25" spans="1:13" x14ac:dyDescent="0.3">
      <c r="A25" s="3" t="s">
        <v>24</v>
      </c>
      <c r="B25" s="12">
        <v>4010</v>
      </c>
      <c r="C25" s="30" t="str">
        <f>IFERROR(-VLOOKUP(B25,Blad4!$A:$F,4,0),"")</f>
        <v/>
      </c>
      <c r="D25" s="36">
        <v>9000</v>
      </c>
      <c r="E25" s="23">
        <v>2000</v>
      </c>
      <c r="F25" s="51"/>
      <c r="G25" s="69" t="s">
        <v>64</v>
      </c>
      <c r="H25" s="63" t="s">
        <v>71</v>
      </c>
    </row>
    <row r="26" spans="1:13" x14ac:dyDescent="0.3">
      <c r="A26" s="3" t="s">
        <v>26</v>
      </c>
      <c r="B26" s="12">
        <v>4020</v>
      </c>
      <c r="C26" s="30" t="str">
        <f>IFERROR(-VLOOKUP(B26,Blad4!$A:$F,4,0),"")</f>
        <v/>
      </c>
      <c r="D26" s="21"/>
      <c r="E26" s="59"/>
      <c r="F26" s="51">
        <v>0</v>
      </c>
      <c r="G26" s="69" t="s">
        <v>64</v>
      </c>
      <c r="H26" s="52"/>
      <c r="J26" s="1"/>
      <c r="K26" s="67"/>
      <c r="M26" s="1"/>
    </row>
    <row r="27" spans="1:13" x14ac:dyDescent="0.3">
      <c r="A27" s="3" t="s">
        <v>27</v>
      </c>
      <c r="B27" s="12">
        <v>4030</v>
      </c>
      <c r="C27" s="30">
        <f>IFERROR(-VLOOKUP(B27,Blad4!$A:$F,4,0),"")</f>
        <v>4050</v>
      </c>
      <c r="D27" s="21">
        <v>1000</v>
      </c>
      <c r="E27" s="59">
        <v>4000</v>
      </c>
      <c r="F27" s="51">
        <v>4050</v>
      </c>
      <c r="G27" s="69">
        <v>4000</v>
      </c>
      <c r="H27" s="52"/>
    </row>
    <row r="28" spans="1:13" x14ac:dyDescent="0.3">
      <c r="A28" s="3" t="s">
        <v>28</v>
      </c>
      <c r="B28" s="12">
        <v>4290</v>
      </c>
      <c r="C28" s="30">
        <f>IFERROR(-VLOOKUP(B28,Blad4!$A:$F,4,0),"")</f>
        <v>4423</v>
      </c>
      <c r="D28" s="21">
        <v>20000</v>
      </c>
      <c r="E28" s="59">
        <v>20000</v>
      </c>
      <c r="F28" s="51">
        <v>9000</v>
      </c>
      <c r="G28" s="69">
        <v>4000</v>
      </c>
      <c r="H28" s="52" t="s">
        <v>72</v>
      </c>
    </row>
    <row r="29" spans="1:13" x14ac:dyDescent="0.3">
      <c r="A29" s="3" t="s">
        <v>10</v>
      </c>
      <c r="B29" s="12">
        <v>4291</v>
      </c>
      <c r="C29" s="30">
        <f>IFERROR(-VLOOKUP(B29,Blad4!$A:$F,4,0),"")</f>
        <v>24894</v>
      </c>
      <c r="D29" s="21">
        <v>2000</v>
      </c>
      <c r="E29" s="59">
        <v>12000</v>
      </c>
      <c r="F29" s="51">
        <v>25000</v>
      </c>
      <c r="G29" s="69">
        <v>25000</v>
      </c>
      <c r="H29" s="52" t="s">
        <v>73</v>
      </c>
    </row>
    <row r="30" spans="1:13" x14ac:dyDescent="0.3">
      <c r="A30" s="3" t="s">
        <v>29</v>
      </c>
      <c r="B30" s="12">
        <v>4510</v>
      </c>
      <c r="C30" s="30" t="str">
        <f>IFERROR(-VLOOKUP(B30,Blad4!$A:$F,4,0),"")</f>
        <v/>
      </c>
      <c r="D30" s="21"/>
      <c r="E30" s="59"/>
      <c r="F30" s="51">
        <v>0</v>
      </c>
      <c r="G30" s="69" t="s">
        <v>64</v>
      </c>
      <c r="H30" s="52"/>
    </row>
    <row r="31" spans="1:13" x14ac:dyDescent="0.3">
      <c r="A31" s="3" t="s">
        <v>30</v>
      </c>
      <c r="B31" s="12">
        <v>4610</v>
      </c>
      <c r="C31" s="30" t="str">
        <f>IFERROR(-VLOOKUP(B31,Blad4!$A:$F,4,0),"")</f>
        <v/>
      </c>
      <c r="D31" s="21"/>
      <c r="E31" s="59"/>
      <c r="F31" s="51">
        <v>0</v>
      </c>
      <c r="G31" s="69" t="s">
        <v>64</v>
      </c>
      <c r="H31" s="52"/>
    </row>
    <row r="32" spans="1:13" x14ac:dyDescent="0.3">
      <c r="A32" s="3" t="s">
        <v>31</v>
      </c>
      <c r="B32" s="12">
        <v>4710</v>
      </c>
      <c r="C32" s="30" t="str">
        <f>IFERROR(-VLOOKUP(B32,Blad4!$A:$F,4,0),"")</f>
        <v/>
      </c>
      <c r="D32" s="21"/>
      <c r="E32" s="59"/>
      <c r="F32" s="51">
        <v>0</v>
      </c>
      <c r="G32" s="69" t="s">
        <v>64</v>
      </c>
      <c r="H32" s="52"/>
    </row>
    <row r="33" spans="1:13" x14ac:dyDescent="0.3">
      <c r="A33" s="3" t="s">
        <v>32</v>
      </c>
      <c r="B33" s="12">
        <v>4711</v>
      </c>
      <c r="C33" s="30" t="str">
        <f>IFERROR(-VLOOKUP(B33,Blad4!$A:$F,4,0),"")</f>
        <v/>
      </c>
      <c r="D33" s="21"/>
      <c r="E33" s="59"/>
      <c r="F33" s="51">
        <v>0</v>
      </c>
      <c r="G33" s="69" t="s">
        <v>64</v>
      </c>
      <c r="H33" s="52"/>
    </row>
    <row r="34" spans="1:13" x14ac:dyDescent="0.3">
      <c r="A34" s="3" t="s">
        <v>33</v>
      </c>
      <c r="B34" s="12">
        <v>4800</v>
      </c>
      <c r="C34" s="30" t="str">
        <f>IFERROR(-VLOOKUP(B34,Blad4!$A:$F,4,0),"")</f>
        <v/>
      </c>
      <c r="D34" s="21"/>
      <c r="E34" s="59"/>
      <c r="F34" s="51">
        <v>0</v>
      </c>
      <c r="G34" s="69" t="s">
        <v>64</v>
      </c>
      <c r="H34" s="52"/>
    </row>
    <row r="35" spans="1:13" x14ac:dyDescent="0.3">
      <c r="A35" s="3" t="s">
        <v>34</v>
      </c>
      <c r="B35" s="12">
        <v>4998</v>
      </c>
      <c r="C35" s="30">
        <f>IFERROR(-VLOOKUP(B35,Blad4!$A:$F,4,0),"")</f>
        <v>146</v>
      </c>
      <c r="D35" s="21"/>
      <c r="E35" s="59">
        <v>17000</v>
      </c>
      <c r="F35" s="51">
        <v>0</v>
      </c>
      <c r="G35" s="69">
        <v>0</v>
      </c>
      <c r="H35" s="52"/>
    </row>
    <row r="36" spans="1:13" x14ac:dyDescent="0.3">
      <c r="A36" s="3" t="s">
        <v>35</v>
      </c>
      <c r="B36" s="12">
        <v>4999</v>
      </c>
      <c r="C36" s="30" t="str">
        <f>IFERROR(-VLOOKUP(B36,Blad4!$A:$F,4,0),"")</f>
        <v/>
      </c>
      <c r="D36" s="21"/>
      <c r="E36" s="59"/>
      <c r="F36" s="51">
        <v>0</v>
      </c>
      <c r="G36" s="69" t="s">
        <v>64</v>
      </c>
      <c r="H36" s="52"/>
    </row>
    <row r="37" spans="1:13" x14ac:dyDescent="0.3">
      <c r="A37" s="3" t="s">
        <v>36</v>
      </c>
      <c r="B37" s="12">
        <v>5010</v>
      </c>
      <c r="C37" s="30">
        <f>IFERROR(-VLOOKUP(B37,Blad4!$A:$F,4,0),"")</f>
        <v>20355</v>
      </c>
      <c r="D37" s="21">
        <v>55000</v>
      </c>
      <c r="E37" s="59">
        <v>19000</v>
      </c>
      <c r="F37" s="51">
        <v>18720</v>
      </c>
      <c r="G37" s="69">
        <v>21270</v>
      </c>
      <c r="H37" s="52" t="s">
        <v>74</v>
      </c>
    </row>
    <row r="38" spans="1:13" x14ac:dyDescent="0.3">
      <c r="A38" s="3" t="s">
        <v>37</v>
      </c>
      <c r="B38" s="12">
        <v>5011</v>
      </c>
      <c r="C38" s="30" t="str">
        <f>IFERROR(-VLOOKUP(B38,Blad4!$A:$F,4,0),"")</f>
        <v/>
      </c>
      <c r="D38" s="21"/>
      <c r="E38" s="59"/>
      <c r="F38" s="51">
        <v>0</v>
      </c>
      <c r="G38" s="69" t="s">
        <v>64</v>
      </c>
      <c r="H38" s="52"/>
    </row>
    <row r="39" spans="1:13" x14ac:dyDescent="0.3">
      <c r="A39" s="3" t="s">
        <v>38</v>
      </c>
      <c r="B39" s="12">
        <v>5020</v>
      </c>
      <c r="C39" s="30">
        <f>IFERROR(-VLOOKUP(B39,Blad4!$A:$F,4,0),"")</f>
        <v>29146</v>
      </c>
      <c r="D39" s="21">
        <v>19000</v>
      </c>
      <c r="E39" s="59">
        <v>30000</v>
      </c>
      <c r="F39" s="51">
        <v>25000</v>
      </c>
      <c r="G39" s="69">
        <v>29000</v>
      </c>
      <c r="H39" s="62"/>
    </row>
    <row r="40" spans="1:13" x14ac:dyDescent="0.3">
      <c r="A40" s="3" t="s">
        <v>39</v>
      </c>
      <c r="B40" s="12">
        <v>5040</v>
      </c>
      <c r="C40" s="30">
        <f>IFERROR(-VLOOKUP(B40,Blad4!$A:$F,4,0),"")</f>
        <v>19067</v>
      </c>
      <c r="D40" s="21">
        <v>16000</v>
      </c>
      <c r="E40" s="59">
        <v>16000</v>
      </c>
      <c r="F40" s="51">
        <v>17500</v>
      </c>
      <c r="G40" s="69">
        <v>19000</v>
      </c>
      <c r="H40" s="52"/>
    </row>
    <row r="41" spans="1:13" x14ac:dyDescent="0.3">
      <c r="A41" s="3" t="s">
        <v>40</v>
      </c>
      <c r="B41" s="12">
        <v>5050</v>
      </c>
      <c r="C41" s="30">
        <f>IFERROR(-VLOOKUP(B41,Blad4!$A:$F,4,0),"")</f>
        <v>1303</v>
      </c>
      <c r="D41" s="21">
        <v>50000</v>
      </c>
      <c r="E41" s="59">
        <v>5000</v>
      </c>
      <c r="F41" s="51">
        <v>5000</v>
      </c>
      <c r="G41" s="69">
        <v>5000</v>
      </c>
      <c r="H41" s="52" t="s">
        <v>75</v>
      </c>
    </row>
    <row r="42" spans="1:13" x14ac:dyDescent="0.3">
      <c r="A42" s="3" t="s">
        <v>41</v>
      </c>
      <c r="B42" s="12">
        <v>5060</v>
      </c>
      <c r="C42" s="30">
        <f>IFERROR(-VLOOKUP(B42,Blad4!$A:$F,4,0),"")</f>
        <v>12391</v>
      </c>
      <c r="D42" s="21">
        <v>13000</v>
      </c>
      <c r="E42" s="59">
        <v>13000</v>
      </c>
      <c r="F42" s="51">
        <v>14000</v>
      </c>
      <c r="G42" s="69">
        <v>12000</v>
      </c>
      <c r="H42" s="52"/>
    </row>
    <row r="43" spans="1:13" s="10" customFormat="1" x14ac:dyDescent="0.3">
      <c r="A43" s="11" t="s">
        <v>42</v>
      </c>
      <c r="B43" s="17">
        <v>5070</v>
      </c>
      <c r="C43" s="30">
        <f>IFERROR(-VLOOKUP(B43,Blad4!$A:$F,4,0),"")</f>
        <v>0</v>
      </c>
      <c r="D43" s="36">
        <v>5000</v>
      </c>
      <c r="E43" s="60">
        <v>5000</v>
      </c>
      <c r="F43" s="51">
        <v>5000</v>
      </c>
      <c r="G43" s="69">
        <v>0</v>
      </c>
      <c r="H43" s="62"/>
      <c r="J43"/>
      <c r="K43"/>
      <c r="L43"/>
      <c r="M43"/>
    </row>
    <row r="44" spans="1:13" s="10" customFormat="1" x14ac:dyDescent="0.3">
      <c r="A44" s="11" t="s">
        <v>43</v>
      </c>
      <c r="B44" s="17">
        <v>5090</v>
      </c>
      <c r="C44" s="30">
        <f>IFERROR(-VLOOKUP(B44,Blad4!$A:$F,4,0),"")</f>
        <v>11253</v>
      </c>
      <c r="D44" s="36"/>
      <c r="E44" s="61"/>
      <c r="F44" s="51">
        <v>0</v>
      </c>
      <c r="G44" s="69">
        <v>0</v>
      </c>
      <c r="H44" s="62"/>
      <c r="J44"/>
      <c r="K44"/>
      <c r="L44"/>
      <c r="M44"/>
    </row>
    <row r="45" spans="1:13" x14ac:dyDescent="0.3">
      <c r="A45" s="3" t="s">
        <v>44</v>
      </c>
      <c r="B45" s="12">
        <v>5420</v>
      </c>
      <c r="C45" s="30">
        <f>IFERROR(-VLOOKUP(B45,Blad4!$A:$F,4,0),"")</f>
        <v>14922</v>
      </c>
      <c r="D45" s="21">
        <v>10000</v>
      </c>
      <c r="E45" s="59">
        <v>12000</v>
      </c>
      <c r="F45" s="51">
        <v>12500</v>
      </c>
      <c r="G45" s="69">
        <v>15500</v>
      </c>
      <c r="H45" s="52" t="s">
        <v>76</v>
      </c>
      <c r="J45" s="10"/>
      <c r="K45" s="10"/>
      <c r="L45" s="10"/>
      <c r="M45" s="10"/>
    </row>
    <row r="46" spans="1:13" x14ac:dyDescent="0.3">
      <c r="A46" s="3" t="s">
        <v>45</v>
      </c>
      <c r="B46" s="12">
        <v>5612</v>
      </c>
      <c r="C46" s="30">
        <f>IFERROR(-VLOOKUP(B46,Blad4!$A:$F,4,0),"")</f>
        <v>0</v>
      </c>
      <c r="D46" s="21"/>
      <c r="E46" s="59"/>
      <c r="F46" s="51">
        <v>614</v>
      </c>
      <c r="G46" s="69">
        <v>0</v>
      </c>
      <c r="H46" s="52"/>
      <c r="J46" s="10"/>
      <c r="K46" s="10"/>
      <c r="L46" s="10"/>
      <c r="M46" s="10"/>
    </row>
    <row r="47" spans="1:13" x14ac:dyDescent="0.3">
      <c r="A47" s="3" t="s">
        <v>46</v>
      </c>
      <c r="B47" s="12">
        <v>6110</v>
      </c>
      <c r="C47" s="30" t="str">
        <f>IFERROR(-VLOOKUP(B47,Blad4!$A:$F,4,0),"")</f>
        <v/>
      </c>
      <c r="D47" s="21">
        <v>12000</v>
      </c>
      <c r="E47" s="59"/>
      <c r="F47" s="51">
        <v>0</v>
      </c>
      <c r="G47" s="69" t="s">
        <v>64</v>
      </c>
      <c r="H47" s="52"/>
    </row>
    <row r="48" spans="1:13" x14ac:dyDescent="0.3">
      <c r="A48" s="3" t="s">
        <v>48</v>
      </c>
      <c r="B48" s="12">
        <v>6230</v>
      </c>
      <c r="C48" s="30">
        <f>IFERROR(-VLOOKUP(B48,Blad4!$A:$F,4,0),"")</f>
        <v>11984.23</v>
      </c>
      <c r="D48" s="21">
        <v>7000</v>
      </c>
      <c r="E48" s="59">
        <v>8000</v>
      </c>
      <c r="F48" s="51">
        <v>11700</v>
      </c>
      <c r="G48" s="69">
        <v>12350</v>
      </c>
      <c r="H48" s="52"/>
    </row>
    <row r="49" spans="1:10" x14ac:dyDescent="0.3">
      <c r="A49" s="3" t="s">
        <v>49</v>
      </c>
      <c r="B49" s="12">
        <v>6310</v>
      </c>
      <c r="C49" s="30">
        <f>IFERROR(-VLOOKUP(B49,Blad4!$A:$F,4,0),"")</f>
        <v>3995</v>
      </c>
      <c r="D49" s="21">
        <v>4000</v>
      </c>
      <c r="E49" s="59">
        <v>5000</v>
      </c>
      <c r="F49" s="51">
        <v>3900</v>
      </c>
      <c r="G49" s="69">
        <v>4100</v>
      </c>
      <c r="H49" s="52"/>
    </row>
    <row r="50" spans="1:10" x14ac:dyDescent="0.3">
      <c r="A50" s="3" t="s">
        <v>50</v>
      </c>
      <c r="B50" s="12">
        <v>6530</v>
      </c>
      <c r="C50" s="30">
        <f>IFERROR(-VLOOKUP(B50,Blad4!$A:$F,4,0),"")</f>
        <v>122933</v>
      </c>
      <c r="D50" s="21">
        <v>90000</v>
      </c>
      <c r="E50" s="59">
        <v>115000</v>
      </c>
      <c r="F50" s="51">
        <v>115000</v>
      </c>
      <c r="G50" s="69">
        <v>126500</v>
      </c>
      <c r="H50" s="64"/>
    </row>
    <row r="51" spans="1:10" x14ac:dyDescent="0.3">
      <c r="A51" s="3" t="s">
        <v>51</v>
      </c>
      <c r="B51" s="12">
        <v>6550</v>
      </c>
      <c r="C51" s="30">
        <f>IFERROR(-VLOOKUP(B51,Blad4!$A:$F,4,0),"")</f>
        <v>16610</v>
      </c>
      <c r="D51" s="21">
        <v>22000</v>
      </c>
      <c r="E51" s="59">
        <v>35000</v>
      </c>
      <c r="F51" s="51">
        <v>35600</v>
      </c>
      <c r="G51" s="69">
        <v>17100</v>
      </c>
      <c r="H51" s="52"/>
    </row>
    <row r="52" spans="1:10" x14ac:dyDescent="0.3">
      <c r="A52" s="3" t="s">
        <v>52</v>
      </c>
      <c r="B52" s="12">
        <v>6570</v>
      </c>
      <c r="C52" s="30">
        <f>IFERROR(-VLOOKUP(B52,Blad4!$A:$F,4,0),"")</f>
        <v>8511</v>
      </c>
      <c r="D52" s="21">
        <v>4000</v>
      </c>
      <c r="E52" s="59">
        <v>10000</v>
      </c>
      <c r="F52" s="51">
        <v>12500</v>
      </c>
      <c r="G52" s="69">
        <v>8800</v>
      </c>
      <c r="H52" s="52"/>
    </row>
    <row r="53" spans="1:10" x14ac:dyDescent="0.3">
      <c r="A53" s="3" t="s">
        <v>53</v>
      </c>
      <c r="B53" s="12">
        <v>6991</v>
      </c>
      <c r="C53" s="30">
        <f>IFERROR(-VLOOKUP(B53,Blad4!$A:$F,4,0),"")</f>
        <v>312.5</v>
      </c>
      <c r="D53" s="21"/>
      <c r="E53" s="59"/>
      <c r="F53" s="51">
        <v>0</v>
      </c>
      <c r="G53" s="69">
        <v>0</v>
      </c>
      <c r="H53" s="52"/>
    </row>
    <row r="54" spans="1:10" x14ac:dyDescent="0.3">
      <c r="A54" s="3" t="s">
        <v>54</v>
      </c>
      <c r="B54" s="12">
        <v>7210</v>
      </c>
      <c r="C54" s="30">
        <f>IFERROR(-VLOOKUP(B54,Blad4!$A:$F,4,0),"")</f>
        <v>0</v>
      </c>
      <c r="D54" s="21">
        <v>20000</v>
      </c>
      <c r="E54" s="59">
        <v>30000</v>
      </c>
      <c r="F54" s="51">
        <v>30000</v>
      </c>
      <c r="G54" s="69">
        <v>15000</v>
      </c>
      <c r="H54" s="52" t="s">
        <v>77</v>
      </c>
    </row>
    <row r="55" spans="1:10" x14ac:dyDescent="0.3">
      <c r="A55" s="3" t="s">
        <v>55</v>
      </c>
      <c r="B55" s="12">
        <v>7211</v>
      </c>
      <c r="C55" s="30" t="str">
        <f>IFERROR(-VLOOKUP(B55,Blad4!$A:$F,4,0),"")</f>
        <v/>
      </c>
      <c r="D55" s="21"/>
      <c r="E55" s="59"/>
      <c r="F55" s="51">
        <v>0</v>
      </c>
      <c r="G55" s="69" t="s">
        <v>64</v>
      </c>
      <c r="H55" s="52"/>
    </row>
    <row r="56" spans="1:10" x14ac:dyDescent="0.3">
      <c r="A56" s="3" t="s">
        <v>57</v>
      </c>
      <c r="B56" s="12">
        <v>7331</v>
      </c>
      <c r="C56" s="30" t="str">
        <f>IFERROR(-VLOOKUP(B56,Blad4!$A:$F,4,0),"")</f>
        <v/>
      </c>
      <c r="D56" s="21"/>
      <c r="E56" s="59"/>
      <c r="F56" s="51">
        <v>0</v>
      </c>
      <c r="G56" s="69" t="s">
        <v>64</v>
      </c>
      <c r="H56" s="62"/>
    </row>
    <row r="57" spans="1:10" x14ac:dyDescent="0.3">
      <c r="A57" s="3" t="s">
        <v>58</v>
      </c>
      <c r="B57" s="12">
        <v>7570</v>
      </c>
      <c r="C57" s="30" t="str">
        <f>IFERROR(-VLOOKUP(B57,Blad4!$A:$F,4,0),"")</f>
        <v/>
      </c>
      <c r="D57" s="21">
        <v>200</v>
      </c>
      <c r="E57" s="59">
        <v>200</v>
      </c>
      <c r="F57" s="51">
        <v>200</v>
      </c>
      <c r="G57" s="69" t="s">
        <v>64</v>
      </c>
      <c r="H57" s="62"/>
    </row>
    <row r="58" spans="1:10" x14ac:dyDescent="0.3">
      <c r="A58" s="3" t="s">
        <v>59</v>
      </c>
      <c r="B58" s="12">
        <v>7610</v>
      </c>
      <c r="C58" s="30" t="str">
        <f>IFERROR(-VLOOKUP(B58,Blad4!$A:$F,4,0),"")</f>
        <v/>
      </c>
      <c r="D58" s="21"/>
      <c r="E58" s="59"/>
      <c r="F58" s="51">
        <v>0</v>
      </c>
      <c r="G58" s="69" t="s">
        <v>64</v>
      </c>
      <c r="H58" s="52"/>
    </row>
    <row r="59" spans="1:10" x14ac:dyDescent="0.3">
      <c r="A59" s="3" t="s">
        <v>60</v>
      </c>
      <c r="B59" s="12">
        <v>7830</v>
      </c>
      <c r="C59" s="30">
        <f>IFERROR(-VLOOKUP(B59,Blad4!$A:$F,4,0),"")</f>
        <v>33389</v>
      </c>
      <c r="D59" s="21">
        <v>33389</v>
      </c>
      <c r="E59" s="59">
        <v>33389</v>
      </c>
      <c r="F59" s="51">
        <v>33389</v>
      </c>
      <c r="G59" s="69">
        <v>33389</v>
      </c>
      <c r="H59" s="52" t="s">
        <v>78</v>
      </c>
    </row>
    <row r="60" spans="1:10" x14ac:dyDescent="0.3">
      <c r="A60" s="2" t="s">
        <v>61</v>
      </c>
      <c r="C60" s="26">
        <f>SUM(C25:C59)</f>
        <v>339684.73</v>
      </c>
      <c r="D60" s="25">
        <f>SUM(D25:D59)</f>
        <v>392589</v>
      </c>
      <c r="E60" s="25">
        <f>SUM(E25:E59)</f>
        <v>391589</v>
      </c>
      <c r="F60" s="49">
        <f>SUM(F25:F59)</f>
        <v>378673</v>
      </c>
      <c r="G60" s="49">
        <f>SUM(G25:G59)</f>
        <v>352009</v>
      </c>
      <c r="J60" s="1"/>
    </row>
    <row r="61" spans="1:10" x14ac:dyDescent="0.3">
      <c r="C61" s="25"/>
      <c r="D61" s="25"/>
      <c r="E61" s="25"/>
      <c r="F61" s="49"/>
      <c r="G61" s="49"/>
      <c r="J61" s="1"/>
    </row>
    <row r="62" spans="1:10" x14ac:dyDescent="0.3">
      <c r="A62" t="s">
        <v>62</v>
      </c>
      <c r="C62" s="27">
        <f>C17-C60</f>
        <v>-46204.229999999981</v>
      </c>
      <c r="D62" s="28">
        <f>D17-D60</f>
        <v>-53689</v>
      </c>
      <c r="E62" s="29">
        <f>E17-E60</f>
        <v>-81589</v>
      </c>
      <c r="F62" s="65">
        <f>F17-F60</f>
        <v>-52673</v>
      </c>
      <c r="G62" s="65">
        <f>G17-G60</f>
        <v>-69009</v>
      </c>
    </row>
    <row r="63" spans="1:10" x14ac:dyDescent="0.3">
      <c r="J63" s="1"/>
    </row>
    <row r="75" spans="1:1" x14ac:dyDescent="0.3">
      <c r="A75" s="9"/>
    </row>
  </sheetData>
  <sortState xmlns:xlrd2="http://schemas.microsoft.com/office/spreadsheetml/2017/richdata2" ref="A25:H58">
    <sortCondition ref="B25:B58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D8D3-C892-4047-BBF1-6FC77AC7BCE7}">
  <dimension ref="A1:F70"/>
  <sheetViews>
    <sheetView topLeftCell="A25" workbookViewId="0">
      <selection sqref="A1:F70"/>
    </sheetView>
  </sheetViews>
  <sheetFormatPr defaultRowHeight="14.4" x14ac:dyDescent="0.3"/>
  <sheetData>
    <row r="1" spans="1:6" x14ac:dyDescent="0.3">
      <c r="A1" t="s">
        <v>79</v>
      </c>
      <c r="D1" t="s">
        <v>80</v>
      </c>
      <c r="E1" t="s">
        <v>81</v>
      </c>
    </row>
    <row r="2" spans="1:6" x14ac:dyDescent="0.3">
      <c r="A2" t="s">
        <v>82</v>
      </c>
      <c r="D2" t="s">
        <v>83</v>
      </c>
      <c r="E2" t="s">
        <v>84</v>
      </c>
    </row>
    <row r="3" spans="1:6" x14ac:dyDescent="0.3">
      <c r="A3" t="s">
        <v>85</v>
      </c>
    </row>
    <row r="4" spans="1:6" x14ac:dyDescent="0.3">
      <c r="A4" t="s">
        <v>86</v>
      </c>
    </row>
    <row r="6" spans="1:6" x14ac:dyDescent="0.3">
      <c r="D6" t="s">
        <v>87</v>
      </c>
      <c r="E6" t="s">
        <v>88</v>
      </c>
      <c r="F6" t="s">
        <v>89</v>
      </c>
    </row>
    <row r="9" spans="1:6" x14ac:dyDescent="0.3">
      <c r="A9" t="s">
        <v>90</v>
      </c>
    </row>
    <row r="10" spans="1:6" x14ac:dyDescent="0.3">
      <c r="A10" t="s">
        <v>91</v>
      </c>
    </row>
    <row r="13" spans="1:6" x14ac:dyDescent="0.3">
      <c r="A13">
        <v>3411</v>
      </c>
      <c r="C13" t="s">
        <v>92</v>
      </c>
      <c r="D13" s="68">
        <v>79160</v>
      </c>
      <c r="E13" s="68">
        <v>79160</v>
      </c>
      <c r="F13" s="68">
        <v>99900</v>
      </c>
    </row>
    <row r="16" spans="1:6" x14ac:dyDescent="0.3">
      <c r="A16" t="s">
        <v>93</v>
      </c>
      <c r="D16" s="68">
        <v>79160</v>
      </c>
      <c r="E16" s="68">
        <v>79160</v>
      </c>
      <c r="F16" s="68">
        <v>99900</v>
      </c>
    </row>
    <row r="18" spans="1:6" x14ac:dyDescent="0.3">
      <c r="A18" t="s">
        <v>94</v>
      </c>
    </row>
    <row r="21" spans="1:6" x14ac:dyDescent="0.3">
      <c r="A21">
        <v>3985</v>
      </c>
      <c r="C21" t="s">
        <v>15</v>
      </c>
      <c r="D21" s="68">
        <v>47002</v>
      </c>
      <c r="E21" s="68">
        <v>47002</v>
      </c>
      <c r="F21" s="68">
        <v>36131.75</v>
      </c>
    </row>
    <row r="22" spans="1:6" x14ac:dyDescent="0.3">
      <c r="A22">
        <v>3988</v>
      </c>
      <c r="C22" t="s">
        <v>95</v>
      </c>
      <c r="D22" s="68">
        <v>10000</v>
      </c>
      <c r="E22" s="68">
        <v>10000</v>
      </c>
      <c r="F22">
        <v>0</v>
      </c>
    </row>
    <row r="23" spans="1:6" x14ac:dyDescent="0.3">
      <c r="A23">
        <v>3990</v>
      </c>
      <c r="C23" t="s">
        <v>96</v>
      </c>
      <c r="D23">
        <v>0</v>
      </c>
      <c r="E23">
        <v>0</v>
      </c>
      <c r="F23">
        <v>23.6</v>
      </c>
    </row>
    <row r="24" spans="1:6" x14ac:dyDescent="0.3">
      <c r="A24">
        <v>3998</v>
      </c>
      <c r="C24" t="s">
        <v>97</v>
      </c>
      <c r="D24">
        <v>0</v>
      </c>
      <c r="E24">
        <v>0</v>
      </c>
      <c r="F24">
        <v>196</v>
      </c>
    </row>
    <row r="27" spans="1:6" x14ac:dyDescent="0.3">
      <c r="A27" t="s">
        <v>98</v>
      </c>
      <c r="D27" s="68">
        <v>57002</v>
      </c>
      <c r="E27" s="68">
        <v>57002</v>
      </c>
      <c r="F27" s="68">
        <v>36351.35</v>
      </c>
    </row>
    <row r="29" spans="1:6" x14ac:dyDescent="0.3">
      <c r="A29" t="s">
        <v>99</v>
      </c>
      <c r="D29" s="68">
        <v>136162</v>
      </c>
      <c r="E29" s="68">
        <v>136162</v>
      </c>
      <c r="F29" s="68">
        <v>136251.35</v>
      </c>
    </row>
    <row r="31" spans="1:6" x14ac:dyDescent="0.3">
      <c r="A31" t="s">
        <v>100</v>
      </c>
    </row>
    <row r="32" spans="1:6" x14ac:dyDescent="0.3">
      <c r="A32" t="s">
        <v>101</v>
      </c>
    </row>
    <row r="35" spans="1:6" x14ac:dyDescent="0.3">
      <c r="A35">
        <v>4010</v>
      </c>
      <c r="C35" t="s">
        <v>24</v>
      </c>
      <c r="D35" s="68">
        <v>-5545</v>
      </c>
      <c r="E35" s="68">
        <v>-5545</v>
      </c>
      <c r="F35">
        <v>0</v>
      </c>
    </row>
    <row r="36" spans="1:6" x14ac:dyDescent="0.3">
      <c r="A36">
        <v>4020</v>
      </c>
      <c r="C36" t="s">
        <v>102</v>
      </c>
      <c r="D36" s="68">
        <v>-36700</v>
      </c>
      <c r="E36" s="68">
        <v>-36700</v>
      </c>
      <c r="F36" s="68">
        <v>-28926</v>
      </c>
    </row>
    <row r="37" spans="1:6" x14ac:dyDescent="0.3">
      <c r="A37">
        <v>4290</v>
      </c>
      <c r="C37" t="s">
        <v>103</v>
      </c>
      <c r="D37">
        <v>0</v>
      </c>
      <c r="E37">
        <v>0</v>
      </c>
      <c r="F37">
        <v>-500</v>
      </c>
    </row>
    <row r="40" spans="1:6" x14ac:dyDescent="0.3">
      <c r="A40" t="s">
        <v>104</v>
      </c>
      <c r="D40" s="68">
        <v>-42245</v>
      </c>
      <c r="E40" s="68">
        <v>-42245</v>
      </c>
      <c r="F40" s="68">
        <v>-29426</v>
      </c>
    </row>
    <row r="42" spans="1:6" x14ac:dyDescent="0.3">
      <c r="A42" t="s">
        <v>105</v>
      </c>
    </row>
    <row r="45" spans="1:6" x14ac:dyDescent="0.3">
      <c r="A45">
        <v>4800</v>
      </c>
      <c r="C45" t="s">
        <v>106</v>
      </c>
      <c r="D45" s="68">
        <v>-47593</v>
      </c>
      <c r="E45" s="68">
        <v>-47593</v>
      </c>
      <c r="F45" s="68">
        <v>-52297.75</v>
      </c>
    </row>
    <row r="48" spans="1:6" x14ac:dyDescent="0.3">
      <c r="A48" t="s">
        <v>107</v>
      </c>
      <c r="D48" s="68">
        <v>-47593</v>
      </c>
      <c r="E48" s="68">
        <v>-47593</v>
      </c>
      <c r="F48" s="68">
        <v>-52297.75</v>
      </c>
    </row>
    <row r="52" spans="1:6" x14ac:dyDescent="0.3">
      <c r="A52" t="s">
        <v>108</v>
      </c>
      <c r="D52" s="68">
        <v>46324</v>
      </c>
      <c r="E52" s="68">
        <v>46324</v>
      </c>
      <c r="F52" s="68">
        <v>54527.6</v>
      </c>
    </row>
    <row r="54" spans="1:6" x14ac:dyDescent="0.3">
      <c r="A54" t="s">
        <v>109</v>
      </c>
    </row>
    <row r="57" spans="1:6" x14ac:dyDescent="0.3">
      <c r="A57">
        <v>7211</v>
      </c>
      <c r="C57" t="s">
        <v>110</v>
      </c>
      <c r="D57" s="68">
        <v>-28843.5</v>
      </c>
      <c r="E57" s="68">
        <v>-28843.5</v>
      </c>
      <c r="F57" s="68">
        <v>-24179.75</v>
      </c>
    </row>
    <row r="58" spans="1:6" x14ac:dyDescent="0.3">
      <c r="A58">
        <v>7610</v>
      </c>
      <c r="C58" t="s">
        <v>59</v>
      </c>
      <c r="D58" s="68">
        <v>-2700</v>
      </c>
      <c r="E58" s="68">
        <v>-2700</v>
      </c>
      <c r="F58" s="68">
        <v>-14600</v>
      </c>
    </row>
    <row r="61" spans="1:6" x14ac:dyDescent="0.3">
      <c r="A61" t="s">
        <v>111</v>
      </c>
      <c r="D61" s="68">
        <v>-31543.5</v>
      </c>
      <c r="E61" s="68">
        <v>-31543.5</v>
      </c>
      <c r="F61" s="68">
        <v>-38779.75</v>
      </c>
    </row>
    <row r="63" spans="1:6" x14ac:dyDescent="0.3">
      <c r="A63" t="s">
        <v>112</v>
      </c>
      <c r="D63" s="68">
        <v>14780.5</v>
      </c>
      <c r="E63" s="68">
        <v>14780.5</v>
      </c>
      <c r="F63" s="68">
        <v>15747.85</v>
      </c>
    </row>
    <row r="65" spans="1:6" x14ac:dyDescent="0.3">
      <c r="A65" t="s">
        <v>113</v>
      </c>
      <c r="D65" s="68">
        <v>14780.5</v>
      </c>
      <c r="E65" s="68">
        <v>14780.5</v>
      </c>
      <c r="F65" s="68">
        <v>15747.85</v>
      </c>
    </row>
    <row r="67" spans="1:6" x14ac:dyDescent="0.3">
      <c r="A67" t="s">
        <v>114</v>
      </c>
      <c r="D67" s="68">
        <v>-121381.5</v>
      </c>
      <c r="E67" s="68">
        <v>-121381.5</v>
      </c>
      <c r="F67" s="68">
        <v>-120503.5</v>
      </c>
    </row>
    <row r="70" spans="1:6" x14ac:dyDescent="0.3">
      <c r="A70" t="s">
        <v>115</v>
      </c>
      <c r="D70" s="68">
        <v>14780.5</v>
      </c>
      <c r="E70" s="68">
        <v>14780.5</v>
      </c>
      <c r="F70" s="68">
        <v>15747.85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37E98-718F-441F-AE9C-2890F7D8AE9E}">
  <dimension ref="A1:F88"/>
  <sheetViews>
    <sheetView workbookViewId="0">
      <selection sqref="A1:F88"/>
    </sheetView>
  </sheetViews>
  <sheetFormatPr defaultRowHeight="14.4" x14ac:dyDescent="0.3"/>
  <sheetData>
    <row r="1" spans="1:6" x14ac:dyDescent="0.3">
      <c r="A1" t="s">
        <v>79</v>
      </c>
      <c r="D1" t="s">
        <v>80</v>
      </c>
      <c r="E1" t="s">
        <v>116</v>
      </c>
    </row>
    <row r="2" spans="1:6" x14ac:dyDescent="0.3">
      <c r="A2" t="s">
        <v>82</v>
      </c>
      <c r="D2" t="s">
        <v>117</v>
      </c>
      <c r="E2" t="s">
        <v>84</v>
      </c>
    </row>
    <row r="3" spans="1:6" x14ac:dyDescent="0.3">
      <c r="A3" t="s">
        <v>85</v>
      </c>
    </row>
    <row r="4" spans="1:6" x14ac:dyDescent="0.3">
      <c r="A4" t="s">
        <v>86</v>
      </c>
    </row>
    <row r="6" spans="1:6" x14ac:dyDescent="0.3">
      <c r="D6" t="s">
        <v>87</v>
      </c>
      <c r="E6" t="s">
        <v>88</v>
      </c>
      <c r="F6" t="s">
        <v>89</v>
      </c>
    </row>
    <row r="9" spans="1:6" x14ac:dyDescent="0.3">
      <c r="A9" t="s">
        <v>90</v>
      </c>
    </row>
    <row r="10" spans="1:6" x14ac:dyDescent="0.3">
      <c r="A10" t="s">
        <v>91</v>
      </c>
    </row>
    <row r="13" spans="1:6" x14ac:dyDescent="0.3">
      <c r="A13">
        <v>3411</v>
      </c>
      <c r="C13" t="s">
        <v>92</v>
      </c>
      <c r="D13" s="68">
        <v>170575</v>
      </c>
      <c r="E13" s="68">
        <v>170575</v>
      </c>
      <c r="F13" s="68">
        <v>188559.06</v>
      </c>
    </row>
    <row r="14" spans="1:6" x14ac:dyDescent="0.3">
      <c r="A14">
        <v>3412</v>
      </c>
      <c r="C14" t="s">
        <v>118</v>
      </c>
      <c r="D14" s="68">
        <v>6850</v>
      </c>
      <c r="E14" s="68">
        <v>6850</v>
      </c>
      <c r="F14">
        <v>0</v>
      </c>
    </row>
    <row r="15" spans="1:6" x14ac:dyDescent="0.3">
      <c r="A15">
        <v>3710</v>
      </c>
      <c r="C15" t="s">
        <v>13</v>
      </c>
      <c r="D15" s="68">
        <v>115790</v>
      </c>
      <c r="E15" s="68">
        <v>115790</v>
      </c>
      <c r="F15" s="68">
        <v>100650</v>
      </c>
    </row>
    <row r="16" spans="1:6" x14ac:dyDescent="0.3">
      <c r="A16">
        <v>3740</v>
      </c>
      <c r="C16" t="s">
        <v>119</v>
      </c>
      <c r="D16">
        <v>0</v>
      </c>
      <c r="E16">
        <v>0</v>
      </c>
      <c r="F16">
        <v>-0.5</v>
      </c>
    </row>
    <row r="19" spans="1:6" x14ac:dyDescent="0.3">
      <c r="A19" t="s">
        <v>93</v>
      </c>
      <c r="D19" s="68">
        <v>293215</v>
      </c>
      <c r="E19" s="68">
        <v>293215</v>
      </c>
      <c r="F19" s="68">
        <v>289208.56</v>
      </c>
    </row>
    <row r="21" spans="1:6" x14ac:dyDescent="0.3">
      <c r="A21" t="s">
        <v>94</v>
      </c>
    </row>
    <row r="24" spans="1:6" x14ac:dyDescent="0.3">
      <c r="A24">
        <v>3985</v>
      </c>
      <c r="C24" t="s">
        <v>15</v>
      </c>
      <c r="D24" s="68">
        <v>249788</v>
      </c>
      <c r="E24" s="68">
        <v>249788</v>
      </c>
      <c r="F24" s="68">
        <v>211622.53</v>
      </c>
    </row>
    <row r="25" spans="1:6" x14ac:dyDescent="0.3">
      <c r="A25">
        <v>3990</v>
      </c>
      <c r="C25" t="s">
        <v>96</v>
      </c>
      <c r="D25">
        <v>0</v>
      </c>
      <c r="E25">
        <v>0</v>
      </c>
      <c r="F25" s="68">
        <v>14751</v>
      </c>
    </row>
    <row r="28" spans="1:6" x14ac:dyDescent="0.3">
      <c r="A28" t="s">
        <v>98</v>
      </c>
      <c r="D28" s="68">
        <v>249788</v>
      </c>
      <c r="E28" s="68">
        <v>249788</v>
      </c>
      <c r="F28" s="68">
        <v>226373.53</v>
      </c>
    </row>
    <row r="30" spans="1:6" x14ac:dyDescent="0.3">
      <c r="A30" t="s">
        <v>99</v>
      </c>
      <c r="D30" s="68">
        <v>543003</v>
      </c>
      <c r="E30" s="68">
        <v>543003</v>
      </c>
      <c r="F30" s="68">
        <v>515582.09</v>
      </c>
    </row>
    <row r="32" spans="1:6" x14ac:dyDescent="0.3">
      <c r="A32" t="s">
        <v>100</v>
      </c>
    </row>
    <row r="33" spans="1:6" x14ac:dyDescent="0.3">
      <c r="A33" t="s">
        <v>101</v>
      </c>
    </row>
    <row r="36" spans="1:6" x14ac:dyDescent="0.3">
      <c r="A36">
        <v>4010</v>
      </c>
      <c r="C36" t="s">
        <v>24</v>
      </c>
      <c r="D36" s="68">
        <v>-93442</v>
      </c>
      <c r="E36" s="68">
        <v>-93442</v>
      </c>
      <c r="F36" s="68">
        <v>-82816</v>
      </c>
    </row>
    <row r="37" spans="1:6" x14ac:dyDescent="0.3">
      <c r="A37">
        <v>4020</v>
      </c>
      <c r="C37" t="s">
        <v>102</v>
      </c>
      <c r="D37" s="68">
        <v>-47921</v>
      </c>
      <c r="E37" s="68">
        <v>-47921</v>
      </c>
      <c r="F37" s="68">
        <v>-46183</v>
      </c>
    </row>
    <row r="38" spans="1:6" x14ac:dyDescent="0.3">
      <c r="A38">
        <v>4290</v>
      </c>
      <c r="C38" t="s">
        <v>103</v>
      </c>
      <c r="D38" s="68">
        <v>-33560</v>
      </c>
      <c r="E38" s="68">
        <v>-33560</v>
      </c>
      <c r="F38" s="68">
        <v>-32388</v>
      </c>
    </row>
    <row r="39" spans="1:6" x14ac:dyDescent="0.3">
      <c r="A39">
        <v>4610</v>
      </c>
      <c r="C39" t="s">
        <v>120</v>
      </c>
      <c r="D39" s="68">
        <v>-22630</v>
      </c>
      <c r="E39" s="68">
        <v>-22630</v>
      </c>
      <c r="F39" s="68">
        <v>-51450</v>
      </c>
    </row>
    <row r="40" spans="1:6" x14ac:dyDescent="0.3">
      <c r="A40">
        <v>4710</v>
      </c>
      <c r="C40" t="s">
        <v>121</v>
      </c>
      <c r="D40" s="68">
        <v>-32500</v>
      </c>
      <c r="E40" s="68">
        <v>-32500</v>
      </c>
      <c r="F40" s="68">
        <v>-6400</v>
      </c>
    </row>
    <row r="43" spans="1:6" x14ac:dyDescent="0.3">
      <c r="A43" t="s">
        <v>104</v>
      </c>
      <c r="D43" s="68">
        <v>-230053</v>
      </c>
      <c r="E43" s="68">
        <v>-230053</v>
      </c>
      <c r="F43" s="68">
        <v>-219237</v>
      </c>
    </row>
    <row r="45" spans="1:6" x14ac:dyDescent="0.3">
      <c r="A45" t="s">
        <v>105</v>
      </c>
    </row>
    <row r="48" spans="1:6" x14ac:dyDescent="0.3">
      <c r="A48">
        <v>4800</v>
      </c>
      <c r="C48" t="s">
        <v>106</v>
      </c>
      <c r="D48" s="68">
        <v>-47649</v>
      </c>
      <c r="E48" s="68">
        <v>-47649</v>
      </c>
      <c r="F48" s="68">
        <v>-39581.5</v>
      </c>
    </row>
    <row r="51" spans="1:6" x14ac:dyDescent="0.3">
      <c r="A51" t="s">
        <v>107</v>
      </c>
      <c r="D51" s="68">
        <v>-47649</v>
      </c>
      <c r="E51" s="68">
        <v>-47649</v>
      </c>
      <c r="F51" s="68">
        <v>-39581.5</v>
      </c>
    </row>
    <row r="55" spans="1:6" x14ac:dyDescent="0.3">
      <c r="A55" t="s">
        <v>108</v>
      </c>
      <c r="D55" s="68">
        <v>265301</v>
      </c>
      <c r="E55" s="68">
        <v>265301</v>
      </c>
      <c r="F55" s="68">
        <v>256763.59</v>
      </c>
    </row>
    <row r="57" spans="1:6" x14ac:dyDescent="0.3">
      <c r="A57" t="s">
        <v>122</v>
      </c>
    </row>
    <row r="60" spans="1:6" x14ac:dyDescent="0.3">
      <c r="A60">
        <v>5010</v>
      </c>
      <c r="C60" t="s">
        <v>36</v>
      </c>
      <c r="D60" s="68">
        <v>-36055</v>
      </c>
      <c r="E60" s="68">
        <v>-36055</v>
      </c>
      <c r="F60" s="68">
        <v>-28160</v>
      </c>
    </row>
    <row r="61" spans="1:6" x14ac:dyDescent="0.3">
      <c r="A61">
        <v>5011</v>
      </c>
      <c r="C61" t="s">
        <v>37</v>
      </c>
      <c r="D61" s="68">
        <v>-53355</v>
      </c>
      <c r="E61" s="68">
        <v>-53355</v>
      </c>
      <c r="F61" s="68">
        <v>-71202</v>
      </c>
    </row>
    <row r="64" spans="1:6" x14ac:dyDescent="0.3">
      <c r="A64" t="s">
        <v>123</v>
      </c>
      <c r="D64" s="68">
        <v>-89410</v>
      </c>
      <c r="E64" s="68">
        <v>-89410</v>
      </c>
      <c r="F64" s="68">
        <v>-99362</v>
      </c>
    </row>
    <row r="66" spans="1:6" x14ac:dyDescent="0.3">
      <c r="A66" t="s">
        <v>109</v>
      </c>
    </row>
    <row r="69" spans="1:6" x14ac:dyDescent="0.3">
      <c r="A69">
        <v>7210</v>
      </c>
      <c r="C69" t="s">
        <v>54</v>
      </c>
      <c r="D69" s="68">
        <v>-39400</v>
      </c>
      <c r="E69" s="68">
        <v>-39400</v>
      </c>
      <c r="F69" s="68">
        <v>-93740</v>
      </c>
    </row>
    <row r="70" spans="1:6" x14ac:dyDescent="0.3">
      <c r="A70">
        <v>7211</v>
      </c>
      <c r="C70" t="s">
        <v>110</v>
      </c>
      <c r="D70" s="68">
        <v>-60783</v>
      </c>
      <c r="E70" s="68">
        <v>-60783</v>
      </c>
      <c r="F70" s="68">
        <v>-74785</v>
      </c>
    </row>
    <row r="71" spans="1:6" x14ac:dyDescent="0.3">
      <c r="A71">
        <v>7212</v>
      </c>
      <c r="C71" t="s">
        <v>124</v>
      </c>
      <c r="D71" s="68">
        <v>-18430</v>
      </c>
      <c r="E71" s="68">
        <v>-18430</v>
      </c>
      <c r="F71">
        <v>0</v>
      </c>
    </row>
    <row r="72" spans="1:6" x14ac:dyDescent="0.3">
      <c r="A72">
        <v>7213</v>
      </c>
      <c r="C72" t="s">
        <v>125</v>
      </c>
      <c r="D72" s="68">
        <v>9820</v>
      </c>
      <c r="E72" s="68">
        <v>9820</v>
      </c>
      <c r="F72">
        <v>0</v>
      </c>
    </row>
    <row r="73" spans="1:6" x14ac:dyDescent="0.3">
      <c r="A73">
        <v>7331</v>
      </c>
      <c r="C73" t="s">
        <v>126</v>
      </c>
      <c r="D73" s="68">
        <v>-11535</v>
      </c>
      <c r="E73" s="68">
        <v>-11535</v>
      </c>
      <c r="F73" s="68">
        <v>-11291</v>
      </c>
    </row>
    <row r="74" spans="1:6" x14ac:dyDescent="0.3">
      <c r="A74">
        <v>7332</v>
      </c>
      <c r="C74" t="s">
        <v>127</v>
      </c>
      <c r="D74" s="68">
        <v>-1042</v>
      </c>
      <c r="E74" s="68">
        <v>-1042</v>
      </c>
      <c r="F74" s="68">
        <v>-1847</v>
      </c>
    </row>
    <row r="75" spans="1:6" x14ac:dyDescent="0.3">
      <c r="A75">
        <v>7510</v>
      </c>
      <c r="C75" t="s">
        <v>128</v>
      </c>
      <c r="D75">
        <v>0</v>
      </c>
      <c r="E75">
        <v>0</v>
      </c>
      <c r="F75" s="68">
        <v>-12568</v>
      </c>
    </row>
    <row r="76" spans="1:6" x14ac:dyDescent="0.3">
      <c r="A76">
        <v>7610</v>
      </c>
      <c r="C76" t="s">
        <v>59</v>
      </c>
      <c r="D76" s="68">
        <v>-21700</v>
      </c>
      <c r="E76" s="68">
        <v>-21700</v>
      </c>
      <c r="F76" s="68">
        <v>-23450</v>
      </c>
    </row>
    <row r="79" spans="1:6" x14ac:dyDescent="0.3">
      <c r="A79" t="s">
        <v>111</v>
      </c>
      <c r="D79" s="68">
        <v>-143070</v>
      </c>
      <c r="E79" s="68">
        <v>-143070</v>
      </c>
      <c r="F79" s="68">
        <v>-217681</v>
      </c>
    </row>
    <row r="81" spans="1:6" x14ac:dyDescent="0.3">
      <c r="A81" t="s">
        <v>112</v>
      </c>
      <c r="D81" s="68">
        <v>32821</v>
      </c>
      <c r="E81" s="68">
        <v>32821</v>
      </c>
      <c r="F81" s="68">
        <v>-60279.41</v>
      </c>
    </row>
    <row r="83" spans="1:6" x14ac:dyDescent="0.3">
      <c r="A83" t="s">
        <v>113</v>
      </c>
      <c r="D83" s="68">
        <v>32821</v>
      </c>
      <c r="E83" s="68">
        <v>32821</v>
      </c>
      <c r="F83" s="68">
        <v>-60279.41</v>
      </c>
    </row>
    <row r="85" spans="1:6" x14ac:dyDescent="0.3">
      <c r="A85" t="s">
        <v>114</v>
      </c>
      <c r="D85" s="68">
        <v>-510182</v>
      </c>
      <c r="E85" s="68">
        <v>-510182</v>
      </c>
      <c r="F85" s="68">
        <v>-575861.5</v>
      </c>
    </row>
    <row r="88" spans="1:6" x14ac:dyDescent="0.3">
      <c r="A88" t="s">
        <v>115</v>
      </c>
      <c r="D88" s="68">
        <v>32821</v>
      </c>
      <c r="E88" s="68">
        <v>32821</v>
      </c>
      <c r="F88" s="68">
        <v>-60279.41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B549-A567-4C0C-A44E-F699C08A2194}">
  <dimension ref="A1:F59"/>
  <sheetViews>
    <sheetView workbookViewId="0">
      <selection sqref="A1:F59"/>
    </sheetView>
  </sheetViews>
  <sheetFormatPr defaultRowHeight="14.4" x14ac:dyDescent="0.3"/>
  <sheetData>
    <row r="1" spans="1:6" x14ac:dyDescent="0.3">
      <c r="A1" t="s">
        <v>79</v>
      </c>
      <c r="D1" t="s">
        <v>80</v>
      </c>
      <c r="E1" t="s">
        <v>129</v>
      </c>
    </row>
    <row r="2" spans="1:6" x14ac:dyDescent="0.3">
      <c r="A2" t="s">
        <v>82</v>
      </c>
      <c r="D2" t="s">
        <v>130</v>
      </c>
      <c r="E2" t="s">
        <v>84</v>
      </c>
    </row>
    <row r="3" spans="1:6" x14ac:dyDescent="0.3">
      <c r="A3" t="s">
        <v>85</v>
      </c>
    </row>
    <row r="4" spans="1:6" x14ac:dyDescent="0.3">
      <c r="A4" t="s">
        <v>86</v>
      </c>
    </row>
    <row r="6" spans="1:6" x14ac:dyDescent="0.3">
      <c r="D6" t="s">
        <v>87</v>
      </c>
      <c r="E6" t="s">
        <v>88</v>
      </c>
      <c r="F6" t="s">
        <v>89</v>
      </c>
    </row>
    <row r="9" spans="1:6" x14ac:dyDescent="0.3">
      <c r="A9" t="s">
        <v>90</v>
      </c>
    </row>
    <row r="10" spans="1:6" x14ac:dyDescent="0.3">
      <c r="A10" t="s">
        <v>91</v>
      </c>
    </row>
    <row r="13" spans="1:6" x14ac:dyDescent="0.3">
      <c r="A13">
        <v>3411</v>
      </c>
      <c r="C13" t="s">
        <v>92</v>
      </c>
      <c r="D13" s="68">
        <v>107605.5</v>
      </c>
      <c r="E13" s="68">
        <v>107605.5</v>
      </c>
      <c r="F13" s="68">
        <v>119243</v>
      </c>
    </row>
    <row r="16" spans="1:6" x14ac:dyDescent="0.3">
      <c r="A16" t="s">
        <v>93</v>
      </c>
      <c r="D16" s="68">
        <v>107605.5</v>
      </c>
      <c r="E16" s="68">
        <v>107605.5</v>
      </c>
      <c r="F16" s="68">
        <v>119243</v>
      </c>
    </row>
    <row r="18" spans="1:6" x14ac:dyDescent="0.3">
      <c r="A18" t="s">
        <v>99</v>
      </c>
      <c r="D18" s="68">
        <v>107605.5</v>
      </c>
      <c r="E18" s="68">
        <v>107605.5</v>
      </c>
      <c r="F18" s="68">
        <v>119243</v>
      </c>
    </row>
    <row r="20" spans="1:6" x14ac:dyDescent="0.3">
      <c r="A20" t="s">
        <v>100</v>
      </c>
    </row>
    <row r="21" spans="1:6" x14ac:dyDescent="0.3">
      <c r="A21" t="s">
        <v>101</v>
      </c>
    </row>
    <row r="24" spans="1:6" x14ac:dyDescent="0.3">
      <c r="A24">
        <v>4010</v>
      </c>
      <c r="C24" t="s">
        <v>24</v>
      </c>
      <c r="D24" s="68">
        <v>-13458</v>
      </c>
      <c r="E24" s="68">
        <v>-13458</v>
      </c>
      <c r="F24" s="68">
        <v>-18486</v>
      </c>
    </row>
    <row r="25" spans="1:6" x14ac:dyDescent="0.3">
      <c r="A25">
        <v>4290</v>
      </c>
      <c r="C25" t="s">
        <v>103</v>
      </c>
      <c r="D25" s="68">
        <v>-5640</v>
      </c>
      <c r="E25" s="68">
        <v>-5640</v>
      </c>
      <c r="F25" s="68">
        <v>-1927</v>
      </c>
    </row>
    <row r="26" spans="1:6" x14ac:dyDescent="0.3">
      <c r="A26">
        <v>4711</v>
      </c>
      <c r="C26" t="s">
        <v>131</v>
      </c>
      <c r="D26" s="68">
        <v>-2540</v>
      </c>
      <c r="E26" s="68">
        <v>-2540</v>
      </c>
      <c r="F26" s="68">
        <v>-2475</v>
      </c>
    </row>
    <row r="29" spans="1:6" x14ac:dyDescent="0.3">
      <c r="A29" t="s">
        <v>104</v>
      </c>
      <c r="D29" s="68">
        <v>-21638</v>
      </c>
      <c r="E29" s="68">
        <v>-21638</v>
      </c>
      <c r="F29" s="68">
        <v>-22888</v>
      </c>
    </row>
    <row r="31" spans="1:6" x14ac:dyDescent="0.3">
      <c r="A31" t="s">
        <v>105</v>
      </c>
    </row>
    <row r="34" spans="1:6" x14ac:dyDescent="0.3">
      <c r="A34">
        <v>4800</v>
      </c>
      <c r="C34" t="s">
        <v>106</v>
      </c>
      <c r="D34" s="68">
        <v>-46852</v>
      </c>
      <c r="E34" s="68">
        <v>-46852</v>
      </c>
      <c r="F34" s="68">
        <v>-52198.75</v>
      </c>
    </row>
    <row r="37" spans="1:6" x14ac:dyDescent="0.3">
      <c r="A37" t="s">
        <v>107</v>
      </c>
      <c r="D37" s="68">
        <v>-46852</v>
      </c>
      <c r="E37" s="68">
        <v>-46852</v>
      </c>
      <c r="F37" s="68">
        <v>-52198.75</v>
      </c>
    </row>
    <row r="41" spans="1:6" x14ac:dyDescent="0.3">
      <c r="A41" t="s">
        <v>108</v>
      </c>
      <c r="D41" s="68">
        <v>39115.5</v>
      </c>
      <c r="E41" s="68">
        <v>39115.5</v>
      </c>
      <c r="F41" s="68">
        <v>44156.25</v>
      </c>
    </row>
    <row r="43" spans="1:6" x14ac:dyDescent="0.3">
      <c r="A43" t="s">
        <v>122</v>
      </c>
    </row>
    <row r="46" spans="1:6" x14ac:dyDescent="0.3">
      <c r="A46">
        <v>6590</v>
      </c>
      <c r="C46" t="s">
        <v>132</v>
      </c>
      <c r="D46">
        <v>0</v>
      </c>
      <c r="E46">
        <v>0</v>
      </c>
      <c r="F46">
        <v>-968.63</v>
      </c>
    </row>
    <row r="47" spans="1:6" x14ac:dyDescent="0.3">
      <c r="A47">
        <v>6991</v>
      </c>
      <c r="C47" t="s">
        <v>133</v>
      </c>
      <c r="D47">
        <v>-243.75</v>
      </c>
      <c r="E47">
        <v>-243.75</v>
      </c>
      <c r="F47">
        <v>0</v>
      </c>
    </row>
    <row r="50" spans="1:6" x14ac:dyDescent="0.3">
      <c r="A50" t="s">
        <v>123</v>
      </c>
      <c r="D50">
        <v>-243.75</v>
      </c>
      <c r="E50">
        <v>-243.75</v>
      </c>
      <c r="F50">
        <v>-968.63</v>
      </c>
    </row>
    <row r="52" spans="1:6" x14ac:dyDescent="0.3">
      <c r="A52" t="s">
        <v>112</v>
      </c>
      <c r="D52" s="68">
        <v>38871.75</v>
      </c>
      <c r="E52" s="68">
        <v>38871.75</v>
      </c>
      <c r="F52" s="68">
        <v>43187.62</v>
      </c>
    </row>
    <row r="54" spans="1:6" x14ac:dyDescent="0.3">
      <c r="A54" t="s">
        <v>113</v>
      </c>
      <c r="D54" s="68">
        <v>38871.75</v>
      </c>
      <c r="E54" s="68">
        <v>38871.75</v>
      </c>
      <c r="F54" s="68">
        <v>43187.62</v>
      </c>
    </row>
    <row r="56" spans="1:6" x14ac:dyDescent="0.3">
      <c r="A56" t="s">
        <v>114</v>
      </c>
      <c r="D56" s="68">
        <v>-68733.75</v>
      </c>
      <c r="E56" s="68">
        <v>-68733.75</v>
      </c>
      <c r="F56" s="68">
        <v>-76055.38</v>
      </c>
    </row>
    <row r="59" spans="1:6" x14ac:dyDescent="0.3">
      <c r="A59" t="s">
        <v>115</v>
      </c>
      <c r="D59" s="68">
        <v>38871.75</v>
      </c>
      <c r="E59" s="68">
        <v>38871.75</v>
      </c>
      <c r="F59" s="68">
        <v>43187.62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2D7E-99CF-4A3C-A8D5-647E49D9B7E1}">
  <dimension ref="A1:F112"/>
  <sheetViews>
    <sheetView workbookViewId="0">
      <selection sqref="A1:F112"/>
    </sheetView>
  </sheetViews>
  <sheetFormatPr defaultRowHeight="14.4" x14ac:dyDescent="0.3"/>
  <sheetData>
    <row r="1" spans="1:6" x14ac:dyDescent="0.3">
      <c r="A1" t="s">
        <v>79</v>
      </c>
      <c r="D1" t="s">
        <v>80</v>
      </c>
      <c r="E1" t="s">
        <v>134</v>
      </c>
    </row>
    <row r="2" spans="1:6" x14ac:dyDescent="0.3">
      <c r="A2" t="s">
        <v>82</v>
      </c>
      <c r="D2" t="s">
        <v>135</v>
      </c>
      <c r="E2" t="s">
        <v>84</v>
      </c>
    </row>
    <row r="3" spans="1:6" x14ac:dyDescent="0.3">
      <c r="A3" t="s">
        <v>85</v>
      </c>
    </row>
    <row r="4" spans="1:6" x14ac:dyDescent="0.3">
      <c r="A4" t="s">
        <v>86</v>
      </c>
    </row>
    <row r="6" spans="1:6" x14ac:dyDescent="0.3">
      <c r="D6" t="s">
        <v>87</v>
      </c>
      <c r="E6" t="s">
        <v>88</v>
      </c>
      <c r="F6" t="s">
        <v>89</v>
      </c>
    </row>
    <row r="9" spans="1:6" x14ac:dyDescent="0.3">
      <c r="A9" t="s">
        <v>90</v>
      </c>
    </row>
    <row r="10" spans="1:6" x14ac:dyDescent="0.3">
      <c r="A10" t="s">
        <v>91</v>
      </c>
    </row>
    <row r="13" spans="1:6" x14ac:dyDescent="0.3">
      <c r="A13">
        <v>3004</v>
      </c>
      <c r="C13" t="s">
        <v>136</v>
      </c>
      <c r="D13" s="68">
        <v>12132.5</v>
      </c>
      <c r="E13" s="68">
        <v>12132.5</v>
      </c>
      <c r="F13" s="68">
        <v>31552.94</v>
      </c>
    </row>
    <row r="14" spans="1:6" x14ac:dyDescent="0.3">
      <c r="A14">
        <v>3230</v>
      </c>
      <c r="C14" t="s">
        <v>137</v>
      </c>
      <c r="D14" s="68">
        <v>6915</v>
      </c>
      <c r="E14" s="68">
        <v>6915</v>
      </c>
      <c r="F14" s="68">
        <v>19255</v>
      </c>
    </row>
    <row r="15" spans="1:6" x14ac:dyDescent="0.3">
      <c r="A15">
        <v>3291</v>
      </c>
      <c r="C15" t="s">
        <v>10</v>
      </c>
      <c r="D15" s="68">
        <v>29850</v>
      </c>
      <c r="E15" s="68">
        <v>29850</v>
      </c>
      <c r="F15" s="68">
        <v>33900</v>
      </c>
    </row>
    <row r="16" spans="1:6" x14ac:dyDescent="0.3">
      <c r="A16">
        <v>3410</v>
      </c>
      <c r="C16" t="s">
        <v>11</v>
      </c>
      <c r="D16" s="68">
        <v>164320</v>
      </c>
      <c r="E16" s="68">
        <v>164320</v>
      </c>
      <c r="F16" s="68">
        <v>185980</v>
      </c>
    </row>
    <row r="17" spans="1:6" x14ac:dyDescent="0.3">
      <c r="A17">
        <v>3740</v>
      </c>
      <c r="C17" t="s">
        <v>119</v>
      </c>
      <c r="D17">
        <v>0</v>
      </c>
      <c r="E17">
        <v>0</v>
      </c>
      <c r="F17">
        <v>0.25</v>
      </c>
    </row>
    <row r="20" spans="1:6" x14ac:dyDescent="0.3">
      <c r="A20" t="s">
        <v>93</v>
      </c>
      <c r="D20" s="68">
        <v>213217.5</v>
      </c>
      <c r="E20" s="68">
        <v>213217.5</v>
      </c>
      <c r="F20" s="68">
        <v>270688.19</v>
      </c>
    </row>
    <row r="22" spans="1:6" x14ac:dyDescent="0.3">
      <c r="A22" t="s">
        <v>94</v>
      </c>
    </row>
    <row r="25" spans="1:6" x14ac:dyDescent="0.3">
      <c r="A25">
        <v>3985</v>
      </c>
      <c r="C25" t="s">
        <v>15</v>
      </c>
      <c r="D25" s="68">
        <v>40238</v>
      </c>
      <c r="E25" s="68">
        <v>40238</v>
      </c>
      <c r="F25" s="68">
        <v>20956</v>
      </c>
    </row>
    <row r="26" spans="1:6" x14ac:dyDescent="0.3">
      <c r="A26">
        <v>3989</v>
      </c>
      <c r="C26" t="s">
        <v>138</v>
      </c>
      <c r="D26" s="68">
        <v>40025</v>
      </c>
      <c r="E26" s="68">
        <v>40025</v>
      </c>
      <c r="F26" s="68">
        <v>59890</v>
      </c>
    </row>
    <row r="27" spans="1:6" x14ac:dyDescent="0.3">
      <c r="A27">
        <v>3990</v>
      </c>
      <c r="C27" t="s">
        <v>96</v>
      </c>
      <c r="D27">
        <v>640</v>
      </c>
      <c r="E27">
        <v>640</v>
      </c>
      <c r="F27">
        <v>540</v>
      </c>
    </row>
    <row r="28" spans="1:6" x14ac:dyDescent="0.3">
      <c r="A28">
        <v>3998</v>
      </c>
      <c r="C28" t="s">
        <v>97</v>
      </c>
      <c r="D28">
        <v>0</v>
      </c>
      <c r="E28">
        <v>0</v>
      </c>
      <c r="F28" s="68">
        <v>30888</v>
      </c>
    </row>
    <row r="31" spans="1:6" x14ac:dyDescent="0.3">
      <c r="A31" t="s">
        <v>98</v>
      </c>
      <c r="D31" s="68">
        <v>80903</v>
      </c>
      <c r="E31" s="68">
        <v>80903</v>
      </c>
      <c r="F31" s="68">
        <v>112274</v>
      </c>
    </row>
    <row r="33" spans="1:6" x14ac:dyDescent="0.3">
      <c r="A33" t="s">
        <v>99</v>
      </c>
      <c r="D33" s="68">
        <v>294120.5</v>
      </c>
      <c r="E33" s="68">
        <v>294120.5</v>
      </c>
      <c r="F33" s="68">
        <v>382962.19</v>
      </c>
    </row>
    <row r="35" spans="1:6" x14ac:dyDescent="0.3">
      <c r="A35" t="s">
        <v>100</v>
      </c>
    </row>
    <row r="36" spans="1:6" x14ac:dyDescent="0.3">
      <c r="A36" t="s">
        <v>101</v>
      </c>
    </row>
    <row r="39" spans="1:6" x14ac:dyDescent="0.3">
      <c r="A39">
        <v>4030</v>
      </c>
      <c r="C39" t="s">
        <v>139</v>
      </c>
      <c r="D39" s="68">
        <v>-4050</v>
      </c>
      <c r="E39" s="68">
        <v>-4050</v>
      </c>
      <c r="F39" s="68">
        <v>-4050</v>
      </c>
    </row>
    <row r="40" spans="1:6" x14ac:dyDescent="0.3">
      <c r="A40">
        <v>4290</v>
      </c>
      <c r="C40" t="s">
        <v>103</v>
      </c>
      <c r="D40" s="68">
        <v>-4423</v>
      </c>
      <c r="E40" s="68">
        <v>-4423</v>
      </c>
      <c r="F40" s="68">
        <v>-8312.31</v>
      </c>
    </row>
    <row r="41" spans="1:6" x14ac:dyDescent="0.3">
      <c r="A41">
        <v>4291</v>
      </c>
      <c r="C41" t="s">
        <v>10</v>
      </c>
      <c r="D41" s="68">
        <v>-24894</v>
      </c>
      <c r="E41" s="68">
        <v>-24894</v>
      </c>
      <c r="F41" s="68">
        <v>-21060</v>
      </c>
    </row>
    <row r="42" spans="1:6" x14ac:dyDescent="0.3">
      <c r="A42">
        <v>4998</v>
      </c>
      <c r="C42" t="s">
        <v>140</v>
      </c>
      <c r="D42">
        <v>-146</v>
      </c>
      <c r="E42">
        <v>-146</v>
      </c>
      <c r="F42" s="68">
        <v>-28655.65</v>
      </c>
    </row>
    <row r="45" spans="1:6" x14ac:dyDescent="0.3">
      <c r="A45" t="s">
        <v>104</v>
      </c>
      <c r="D45" s="68">
        <v>-33513</v>
      </c>
      <c r="E45" s="68">
        <v>-33513</v>
      </c>
      <c r="F45" s="68">
        <v>-62077.96</v>
      </c>
    </row>
    <row r="49" spans="1:6" x14ac:dyDescent="0.3">
      <c r="A49" t="s">
        <v>108</v>
      </c>
      <c r="D49" s="68">
        <v>260607.5</v>
      </c>
      <c r="E49" s="68">
        <v>260607.5</v>
      </c>
      <c r="F49" s="68">
        <v>320884.23</v>
      </c>
    </row>
    <row r="51" spans="1:6" x14ac:dyDescent="0.3">
      <c r="A51" t="s">
        <v>122</v>
      </c>
    </row>
    <row r="54" spans="1:6" x14ac:dyDescent="0.3">
      <c r="A54">
        <v>5010</v>
      </c>
      <c r="C54" t="s">
        <v>36</v>
      </c>
      <c r="D54" s="68">
        <v>-20355</v>
      </c>
      <c r="E54" s="68">
        <v>-20355</v>
      </c>
      <c r="F54" s="68">
        <v>-18720</v>
      </c>
    </row>
    <row r="55" spans="1:6" x14ac:dyDescent="0.3">
      <c r="A55">
        <v>5020</v>
      </c>
      <c r="C55" t="s">
        <v>141</v>
      </c>
      <c r="D55" s="68">
        <v>-29146</v>
      </c>
      <c r="E55" s="68">
        <v>-29146</v>
      </c>
      <c r="F55" s="68">
        <v>-31060</v>
      </c>
    </row>
    <row r="56" spans="1:6" x14ac:dyDescent="0.3">
      <c r="A56">
        <v>5040</v>
      </c>
      <c r="C56" t="s">
        <v>142</v>
      </c>
      <c r="D56" s="68">
        <v>-19067</v>
      </c>
      <c r="E56" s="68">
        <v>-19067</v>
      </c>
      <c r="F56" s="68">
        <v>-17468</v>
      </c>
    </row>
    <row r="57" spans="1:6" x14ac:dyDescent="0.3">
      <c r="A57">
        <v>5050</v>
      </c>
      <c r="C57" t="s">
        <v>143</v>
      </c>
      <c r="D57" s="68">
        <v>-1303</v>
      </c>
      <c r="E57" s="68">
        <v>-1303</v>
      </c>
      <c r="F57">
        <v>0</v>
      </c>
    </row>
    <row r="58" spans="1:6" x14ac:dyDescent="0.3">
      <c r="A58">
        <v>5060</v>
      </c>
      <c r="C58" t="s">
        <v>144</v>
      </c>
      <c r="D58" s="68">
        <v>-12391</v>
      </c>
      <c r="E58" s="68">
        <v>-12391</v>
      </c>
      <c r="F58" s="68">
        <v>-13908</v>
      </c>
    </row>
    <row r="59" spans="1:6" x14ac:dyDescent="0.3">
      <c r="A59">
        <v>5070</v>
      </c>
      <c r="C59" t="s">
        <v>145</v>
      </c>
      <c r="D59">
        <v>0</v>
      </c>
      <c r="E59">
        <v>0</v>
      </c>
      <c r="F59" s="68">
        <v>-32918</v>
      </c>
    </row>
    <row r="60" spans="1:6" x14ac:dyDescent="0.3">
      <c r="A60">
        <v>5090</v>
      </c>
      <c r="C60" t="s">
        <v>146</v>
      </c>
      <c r="D60" s="68">
        <v>-11253</v>
      </c>
      <c r="E60" s="68">
        <v>-11253</v>
      </c>
      <c r="F60" s="68">
        <v>-20866</v>
      </c>
    </row>
    <row r="61" spans="1:6" x14ac:dyDescent="0.3">
      <c r="A61">
        <v>5170</v>
      </c>
      <c r="C61" t="s">
        <v>147</v>
      </c>
      <c r="D61">
        <v>0</v>
      </c>
      <c r="E61">
        <v>0</v>
      </c>
      <c r="F61" s="68">
        <v>-3751.25</v>
      </c>
    </row>
    <row r="62" spans="1:6" x14ac:dyDescent="0.3">
      <c r="A62">
        <v>5420</v>
      </c>
      <c r="C62" t="s">
        <v>148</v>
      </c>
      <c r="D62" s="68">
        <v>-14922</v>
      </c>
      <c r="E62" s="68">
        <v>-14922</v>
      </c>
      <c r="F62" s="68">
        <v>-12465</v>
      </c>
    </row>
    <row r="63" spans="1:6" x14ac:dyDescent="0.3">
      <c r="A63">
        <v>5612</v>
      </c>
      <c r="C63" t="s">
        <v>149</v>
      </c>
      <c r="D63">
        <v>0</v>
      </c>
      <c r="E63">
        <v>0</v>
      </c>
      <c r="F63">
        <v>-614</v>
      </c>
    </row>
    <row r="64" spans="1:6" x14ac:dyDescent="0.3">
      <c r="A64">
        <v>6210</v>
      </c>
      <c r="C64" t="s">
        <v>150</v>
      </c>
      <c r="D64">
        <v>0</v>
      </c>
      <c r="E64">
        <v>0</v>
      </c>
      <c r="F64">
        <v>-710.61</v>
      </c>
    </row>
    <row r="65" spans="1:6" x14ac:dyDescent="0.3">
      <c r="A65">
        <v>6230</v>
      </c>
      <c r="C65" t="s">
        <v>151</v>
      </c>
      <c r="D65" s="68">
        <v>-11984.23</v>
      </c>
      <c r="E65" s="68">
        <v>-11984.23</v>
      </c>
      <c r="F65" s="68">
        <v>-11701.62</v>
      </c>
    </row>
    <row r="66" spans="1:6" x14ac:dyDescent="0.3">
      <c r="A66">
        <v>6310</v>
      </c>
      <c r="C66" t="s">
        <v>152</v>
      </c>
      <c r="D66" s="68">
        <v>-3995</v>
      </c>
      <c r="E66" s="68">
        <v>-3995</v>
      </c>
      <c r="F66" s="68">
        <v>-3822</v>
      </c>
    </row>
    <row r="67" spans="1:6" x14ac:dyDescent="0.3">
      <c r="A67">
        <v>6530</v>
      </c>
      <c r="C67" t="s">
        <v>153</v>
      </c>
      <c r="D67" s="68">
        <v>-122933</v>
      </c>
      <c r="E67" s="68">
        <v>-122933</v>
      </c>
      <c r="F67" s="68">
        <v>-116345</v>
      </c>
    </row>
    <row r="68" spans="1:6" x14ac:dyDescent="0.3">
      <c r="A68">
        <v>6550</v>
      </c>
      <c r="C68" t="s">
        <v>51</v>
      </c>
      <c r="D68" s="68">
        <v>-16610</v>
      </c>
      <c r="E68" s="68">
        <v>-16610</v>
      </c>
      <c r="F68" s="68">
        <v>-35462</v>
      </c>
    </row>
    <row r="69" spans="1:6" x14ac:dyDescent="0.3">
      <c r="A69">
        <v>6570</v>
      </c>
      <c r="C69" t="s">
        <v>154</v>
      </c>
      <c r="D69" s="68">
        <v>-8511</v>
      </c>
      <c r="E69" s="68">
        <v>-8511</v>
      </c>
      <c r="F69" s="68">
        <v>-13077.55</v>
      </c>
    </row>
    <row r="70" spans="1:6" x14ac:dyDescent="0.3">
      <c r="A70">
        <v>6590</v>
      </c>
      <c r="C70" t="s">
        <v>132</v>
      </c>
      <c r="D70">
        <v>0</v>
      </c>
      <c r="E70">
        <v>0</v>
      </c>
      <c r="F70">
        <v>-100</v>
      </c>
    </row>
    <row r="71" spans="1:6" x14ac:dyDescent="0.3">
      <c r="A71">
        <v>6991</v>
      </c>
      <c r="C71" t="s">
        <v>133</v>
      </c>
      <c r="D71">
        <v>-312.5</v>
      </c>
      <c r="E71">
        <v>-312.5</v>
      </c>
      <c r="F71">
        <v>-99</v>
      </c>
    </row>
    <row r="74" spans="1:6" x14ac:dyDescent="0.3">
      <c r="A74" t="s">
        <v>123</v>
      </c>
      <c r="D74" s="68">
        <v>-272782.73</v>
      </c>
      <c r="E74" s="68">
        <v>-272782.73</v>
      </c>
      <c r="F74" s="68">
        <v>-333088.03000000003</v>
      </c>
    </row>
    <row r="76" spans="1:6" x14ac:dyDescent="0.3">
      <c r="A76" t="s">
        <v>109</v>
      </c>
    </row>
    <row r="79" spans="1:6" x14ac:dyDescent="0.3">
      <c r="A79">
        <v>7210</v>
      </c>
      <c r="C79" t="s">
        <v>54</v>
      </c>
      <c r="D79">
        <v>0</v>
      </c>
      <c r="E79">
        <v>0</v>
      </c>
      <c r="F79" s="68">
        <v>-2700</v>
      </c>
    </row>
    <row r="82" spans="1:6" x14ac:dyDescent="0.3">
      <c r="A82" t="s">
        <v>111</v>
      </c>
      <c r="D82">
        <v>0</v>
      </c>
      <c r="E82">
        <v>0</v>
      </c>
      <c r="F82" s="68">
        <v>-2700</v>
      </c>
    </row>
    <row r="84" spans="1:6" x14ac:dyDescent="0.3">
      <c r="A84" t="s">
        <v>60</v>
      </c>
    </row>
    <row r="87" spans="1:6" x14ac:dyDescent="0.3">
      <c r="A87">
        <v>7830</v>
      </c>
      <c r="C87" t="s">
        <v>155</v>
      </c>
      <c r="D87" s="68">
        <v>-33389</v>
      </c>
      <c r="E87" s="68">
        <v>-33389</v>
      </c>
      <c r="F87" s="68">
        <v>-33389</v>
      </c>
    </row>
    <row r="90" spans="1:6" x14ac:dyDescent="0.3">
      <c r="A90" t="s">
        <v>156</v>
      </c>
      <c r="D90" s="68">
        <v>-33389</v>
      </c>
      <c r="E90" s="68">
        <v>-33389</v>
      </c>
      <c r="F90" s="68">
        <v>-33389</v>
      </c>
    </row>
    <row r="92" spans="1:6" x14ac:dyDescent="0.3">
      <c r="A92" t="s">
        <v>112</v>
      </c>
      <c r="D92" s="68">
        <v>-45564.23</v>
      </c>
      <c r="E92" s="68">
        <v>-45564.23</v>
      </c>
      <c r="F92" s="68">
        <v>-48292.800000000003</v>
      </c>
    </row>
    <row r="94" spans="1:6" x14ac:dyDescent="0.3">
      <c r="A94" t="s">
        <v>157</v>
      </c>
    </row>
    <row r="97" spans="1:6" x14ac:dyDescent="0.3">
      <c r="A97">
        <v>8186</v>
      </c>
      <c r="C97" t="s">
        <v>158</v>
      </c>
      <c r="D97">
        <v>0</v>
      </c>
      <c r="E97">
        <v>0</v>
      </c>
      <c r="F97" s="68">
        <v>68442.33</v>
      </c>
    </row>
    <row r="98" spans="1:6" x14ac:dyDescent="0.3">
      <c r="A98">
        <v>8220</v>
      </c>
      <c r="C98" t="s">
        <v>159</v>
      </c>
      <c r="D98">
        <v>0</v>
      </c>
      <c r="E98">
        <v>0</v>
      </c>
      <c r="F98" s="68">
        <v>-29193.09</v>
      </c>
    </row>
    <row r="99" spans="1:6" x14ac:dyDescent="0.3">
      <c r="A99">
        <v>8310</v>
      </c>
      <c r="C99" t="s">
        <v>160</v>
      </c>
      <c r="D99">
        <v>835.94</v>
      </c>
      <c r="E99">
        <v>835.94</v>
      </c>
      <c r="F99" s="68">
        <v>8267.49</v>
      </c>
    </row>
    <row r="100" spans="1:6" x14ac:dyDescent="0.3">
      <c r="A100">
        <v>8314</v>
      </c>
      <c r="C100" t="s">
        <v>161</v>
      </c>
      <c r="D100">
        <v>0</v>
      </c>
      <c r="E100">
        <v>0</v>
      </c>
      <c r="F100">
        <v>2</v>
      </c>
    </row>
    <row r="101" spans="1:6" x14ac:dyDescent="0.3">
      <c r="A101">
        <v>8340</v>
      </c>
      <c r="C101" t="s">
        <v>162</v>
      </c>
      <c r="D101" s="68">
        <v>14852.29</v>
      </c>
      <c r="E101" s="68">
        <v>14852.29</v>
      </c>
      <c r="F101">
        <v>0</v>
      </c>
    </row>
    <row r="102" spans="1:6" x14ac:dyDescent="0.3">
      <c r="A102">
        <v>8350</v>
      </c>
      <c r="C102" t="s">
        <v>163</v>
      </c>
      <c r="D102" s="68">
        <v>-12185.35</v>
      </c>
      <c r="E102" s="68">
        <v>-12185.35</v>
      </c>
      <c r="F102">
        <v>0</v>
      </c>
    </row>
    <row r="105" spans="1:6" x14ac:dyDescent="0.3">
      <c r="A105" t="s">
        <v>164</v>
      </c>
      <c r="D105" s="68">
        <v>3502.88</v>
      </c>
      <c r="E105" s="68">
        <v>3502.88</v>
      </c>
      <c r="F105" s="68">
        <v>47518.73</v>
      </c>
    </row>
    <row r="107" spans="1:6" x14ac:dyDescent="0.3">
      <c r="A107" t="s">
        <v>113</v>
      </c>
      <c r="D107" s="68">
        <v>-42061.35</v>
      </c>
      <c r="E107" s="68">
        <v>-42061.35</v>
      </c>
      <c r="F107">
        <v>-774.07</v>
      </c>
    </row>
    <row r="109" spans="1:6" x14ac:dyDescent="0.3">
      <c r="A109" t="s">
        <v>114</v>
      </c>
      <c r="D109" s="68">
        <v>-336181.85</v>
      </c>
      <c r="E109" s="68">
        <v>-336181.85</v>
      </c>
      <c r="F109" s="68">
        <v>-383736.26</v>
      </c>
    </row>
    <row r="112" spans="1:6" x14ac:dyDescent="0.3">
      <c r="A112" t="s">
        <v>115</v>
      </c>
      <c r="D112" s="68">
        <v>-42061.35</v>
      </c>
      <c r="E112" s="68">
        <v>-42061.35</v>
      </c>
      <c r="F112">
        <v>-774.07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Total</vt:lpstr>
      <vt:lpstr>Innebandy</vt:lpstr>
      <vt:lpstr>Fotboll</vt:lpstr>
      <vt:lpstr>Gymnastik</vt:lpstr>
      <vt:lpstr>Gemensamma</vt:lpstr>
      <vt:lpstr>Blad1</vt:lpstr>
      <vt:lpstr>Blad2</vt:lpstr>
      <vt:lpstr>Blad3</vt:lpstr>
      <vt:lpstr>Blad4</vt:lpstr>
      <vt:lpstr>Blad5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Therese</dc:creator>
  <cp:keywords/>
  <dc:description/>
  <cp:lastModifiedBy>Niklas Eklund</cp:lastModifiedBy>
  <cp:revision/>
  <dcterms:created xsi:type="dcterms:W3CDTF">2021-01-11T20:20:44Z</dcterms:created>
  <dcterms:modified xsi:type="dcterms:W3CDTF">2025-02-10T07:36:55Z</dcterms:modified>
  <cp:category/>
  <cp:contentStatus/>
</cp:coreProperties>
</file>